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ifiable - Suffrages par cand" sheetId="1" r:id="rId3"/>
    <sheet state="visible" name="Sheet7" sheetId="2" r:id="rId4"/>
    <sheet state="visible" name="Non modifiable - % suffrages pa" sheetId="3" r:id="rId5"/>
    <sheet state="visible" name="Non modifiable - Graphique" sheetId="4" r:id="rId6"/>
    <sheet state="visible" name="Non modifiable - Données de bas" sheetId="5" r:id="rId7"/>
    <sheet state="hidden" name="Couleurs - Étiquettes" sheetId="6" r:id="rId8"/>
  </sheets>
  <definedNames>
    <definedName hidden="1" localSheetId="0" name="_xlnm._FilterDatabase">'Modifiable - Suffrages par cand'!$A$1:$P$36</definedName>
    <definedName hidden="1" localSheetId="2" name="_xlnm._FilterDatabase">'Non modifiable - % suffrages pa'!$A$1:$H$35</definedName>
    <definedName hidden="1" localSheetId="3" name="_xlnm._FilterDatabase">'Non modifiable - Graphique'!$A$1:$C$3</definedName>
    <definedName hidden="1" localSheetId="5" name="_xlnm._FilterDatabase">'Couleurs - Étiquettes'!$A$1:$K$27</definedName>
  </definedNames>
  <calcPr/>
</workbook>
</file>

<file path=xl/sharedStrings.xml><?xml version="1.0" encoding="utf-8"?>
<sst xmlns="http://schemas.openxmlformats.org/spreadsheetml/2006/main" count="539" uniqueCount="298">
  <si>
    <t>ID</t>
  </si>
  <si>
    <t>CODE</t>
  </si>
  <si>
    <t>name_fr</t>
  </si>
  <si>
    <t>name_ar</t>
  </si>
  <si>
    <t>Saied</t>
  </si>
  <si>
    <t>Karoui</t>
  </si>
  <si>
    <t>TOTAL</t>
  </si>
  <si>
    <t>écart en voix</t>
  </si>
  <si>
    <t>écart en %</t>
  </si>
  <si>
    <t>TOTAL SUFFRAGES EXPRIMÉS</t>
  </si>
  <si>
    <t xml:space="preserve">BLANCS </t>
  </si>
  <si>
    <t>NULS</t>
  </si>
  <si>
    <t>TOTAL SUFFRAGES</t>
  </si>
  <si>
    <t>TOTAL INSCRITS</t>
  </si>
  <si>
    <t>PARTICIPATION</t>
  </si>
  <si>
    <t>Commentaires / Source</t>
  </si>
  <si>
    <t>TN.T1</t>
  </si>
  <si>
    <t>Tunis 1</t>
  </si>
  <si>
    <t>تونس 1</t>
  </si>
  <si>
    <t>TN.T2</t>
  </si>
  <si>
    <t>Tunis 2</t>
  </si>
  <si>
    <t>تونس 2</t>
  </si>
  <si>
    <t>TN.AN</t>
  </si>
  <si>
    <t>Ariana</t>
  </si>
  <si>
    <t>أريانة</t>
  </si>
  <si>
    <t>TAP</t>
  </si>
  <si>
    <t>TN.MN</t>
  </si>
  <si>
    <t>Manouba</t>
  </si>
  <si>
    <t>منوبة</t>
  </si>
  <si>
    <t>TN.BA</t>
  </si>
  <si>
    <t>Ben Arous</t>
  </si>
  <si>
    <t>بن عروس</t>
  </si>
  <si>
    <t>Le chiffre des nuls est faux sur le site de la TAP</t>
  </si>
  <si>
    <t>TN.ZA</t>
  </si>
  <si>
    <t>Zaghouane</t>
  </si>
  <si>
    <t>زغوان</t>
  </si>
  <si>
    <t>TN.JE</t>
  </si>
  <si>
    <t>Jendouba</t>
  </si>
  <si>
    <t>جندوبة</t>
  </si>
  <si>
    <t>TN.KF</t>
  </si>
  <si>
    <t>Le Kef</t>
  </si>
  <si>
    <t>الكاف</t>
  </si>
  <si>
    <t>TN.SL</t>
  </si>
  <si>
    <t>Siliana</t>
  </si>
  <si>
    <t>سليانـــة</t>
  </si>
  <si>
    <t>TN.BZ</t>
  </si>
  <si>
    <t>Bizerte</t>
  </si>
  <si>
    <t>بنزرت</t>
  </si>
  <si>
    <t>TN.BJ</t>
  </si>
  <si>
    <t>Beja</t>
  </si>
  <si>
    <t>باجة</t>
  </si>
  <si>
    <t>TN.N1</t>
  </si>
  <si>
    <t>Nabeul 1</t>
  </si>
  <si>
    <t>نابل 1</t>
  </si>
  <si>
    <t>TN.N2</t>
  </si>
  <si>
    <t>Nabeul 2</t>
  </si>
  <si>
    <t>نابل 2</t>
  </si>
  <si>
    <t>TN.KR</t>
  </si>
  <si>
    <t>Kairouan</t>
  </si>
  <si>
    <t>القيروان</t>
  </si>
  <si>
    <t>TN.KS</t>
  </si>
  <si>
    <t>Kasserine</t>
  </si>
  <si>
    <t>القصرين</t>
  </si>
  <si>
    <t>Pas encore de chiffres pour blancs et nuls</t>
  </si>
  <si>
    <t>TN.SZ</t>
  </si>
  <si>
    <t>Sidi Bouzid</t>
  </si>
  <si>
    <t>سيدي بوزيد</t>
  </si>
  <si>
    <t>TN.GF</t>
  </si>
  <si>
    <t>Gafsa</t>
  </si>
  <si>
    <t>قفصة</t>
  </si>
  <si>
    <t>TN.TO</t>
  </si>
  <si>
    <t>Tozeur</t>
  </si>
  <si>
    <t>توزر</t>
  </si>
  <si>
    <t>TN.KB</t>
  </si>
  <si>
    <t>Kebili</t>
  </si>
  <si>
    <t>قبلي</t>
  </si>
  <si>
    <t>TN.SS</t>
  </si>
  <si>
    <t>Sousse</t>
  </si>
  <si>
    <t>سوسة</t>
  </si>
  <si>
    <t>TN.MH</t>
  </si>
  <si>
    <t>Mahdia</t>
  </si>
  <si>
    <t>المهدية</t>
  </si>
  <si>
    <t>TN.MS</t>
  </si>
  <si>
    <t>Monastir</t>
  </si>
  <si>
    <t>المنستير</t>
  </si>
  <si>
    <t>TN.S1</t>
  </si>
  <si>
    <t>Sfax 1</t>
  </si>
  <si>
    <t>صفاقس 1</t>
  </si>
  <si>
    <t>TN.S2</t>
  </si>
  <si>
    <t>Sfax 2</t>
  </si>
  <si>
    <t>صفاقس 2</t>
  </si>
  <si>
    <t>TN.ME</t>
  </si>
  <si>
    <t>Medenine</t>
  </si>
  <si>
    <t>مدنين</t>
  </si>
  <si>
    <t>TN.GB</t>
  </si>
  <si>
    <t>Gabes</t>
  </si>
  <si>
    <t>قابس</t>
  </si>
  <si>
    <t>TN.TA</t>
  </si>
  <si>
    <t>Tataouine</t>
  </si>
  <si>
    <t>تطاوين</t>
  </si>
  <si>
    <t>TN.F1</t>
  </si>
  <si>
    <t>France 1</t>
  </si>
  <si>
    <t>فرنسا 1</t>
  </si>
  <si>
    <t>TN.F2</t>
  </si>
  <si>
    <t>France 2</t>
  </si>
  <si>
    <t>فرنسا 2</t>
  </si>
  <si>
    <t>TN.AL</t>
  </si>
  <si>
    <t>Allemagne</t>
  </si>
  <si>
    <t>ألمانيا</t>
  </si>
  <si>
    <t>TN.IT</t>
  </si>
  <si>
    <t>Italie</t>
  </si>
  <si>
    <t>إيطاليا</t>
  </si>
  <si>
    <t>TN.AR</t>
  </si>
  <si>
    <t>Pays Arabes et reste du monde</t>
  </si>
  <si>
    <t>الدول العربية و بقية العالم</t>
  </si>
  <si>
    <t>TN.AM</t>
  </si>
  <si>
    <t>Amérique et reste de l'Europe</t>
  </si>
  <si>
    <t>الأمريكتين وبقية أوروبا</t>
  </si>
  <si>
    <t>المجموع</t>
  </si>
  <si>
    <t>% des voix</t>
  </si>
  <si>
    <t>-</t>
  </si>
  <si>
    <t>Commentaires</t>
  </si>
  <si>
    <t>Candidat</t>
  </si>
  <si>
    <t>Score</t>
  </si>
  <si>
    <t>Kaïs Saïed</t>
  </si>
  <si>
    <t>Nabil Karoui</t>
  </si>
  <si>
    <t>Total</t>
  </si>
  <si>
    <t>Théorie</t>
  </si>
  <si>
    <t>b = d + e + f (CHECK)</t>
  </si>
  <si>
    <t>Légende</t>
  </si>
  <si>
    <t>officiel ISIE + formule auto</t>
  </si>
  <si>
    <t>incohérences</t>
  </si>
  <si>
    <t>Circonscription</t>
  </si>
  <si>
    <t>Inscrits selon ISIE-Prez (a')</t>
  </si>
  <si>
    <t>Votants annoncés le 13/10 (b)</t>
  </si>
  <si>
    <t>Votants calculés (b')</t>
  </si>
  <si>
    <t>Exprimés en faveur de candidats (c)</t>
  </si>
  <si>
    <t>Blancs (d)</t>
  </si>
  <si>
    <t>Nuls (e)</t>
  </si>
  <si>
    <t>CHECK (b-c-d-e)</t>
  </si>
  <si>
    <t>Participation annoncées au 15/09 (b/a)</t>
  </si>
  <si>
    <t>Participation calculée (b'/a)</t>
  </si>
  <si>
    <t>CHECK ((b-b')/a)</t>
  </si>
  <si>
    <t>Source</t>
  </si>
  <si>
    <t>ISE</t>
  </si>
  <si>
    <t>TOTAL calculé (i)</t>
  </si>
  <si>
    <t>calcul</t>
  </si>
  <si>
    <t>Pourcentages calculés</t>
  </si>
  <si>
    <t>TOTAL ISIE (ii)</t>
  </si>
  <si>
    <t>Pourcentages ISIE</t>
  </si>
  <si>
    <t>Différence (ii-i)</t>
  </si>
  <si>
    <t>Source des inscrits (a) : ISIE</t>
  </si>
  <si>
    <t>Source des inscrits (a') :</t>
  </si>
  <si>
    <t>Source des votants au 13/10 (b') :</t>
  </si>
  <si>
    <t xml:space="preserve">Source des votants au 13/10 (b) / exprimés (c) / blancs (e) / nuls (f) : </t>
  </si>
  <si>
    <t>Numéro Isie</t>
  </si>
  <si>
    <t>Prénom</t>
  </si>
  <si>
    <t>Nom</t>
  </si>
  <si>
    <t>Étiquette (selon ISIE)</t>
  </si>
  <si>
    <t>Sigle</t>
  </si>
  <si>
    <t>Partis d'appartenance avant les élections (ou avant le parti actuel) / Partis soutenant la candidature</t>
  </si>
  <si>
    <t>Orientations et idéologie</t>
  </si>
  <si>
    <t>Orientation (Gauche, Droite, Centre, Islamisme, Populisme)</t>
  </si>
  <si>
    <t>Couleur</t>
  </si>
  <si>
    <t>Code RGB</t>
  </si>
  <si>
    <t>Mohsen</t>
  </si>
  <si>
    <t>Marzouk</t>
  </si>
  <si>
    <t>Machrouu Tounes</t>
  </si>
  <si>
    <t>MACH</t>
  </si>
  <si>
    <t>Nidaa Tounes</t>
  </si>
  <si>
    <t>Destourien
Nationalisme tunisien
Social-libéralisme
Progressisme</t>
  </si>
  <si>
    <t>C</t>
  </si>
  <si>
    <t>https://fr.wikipedia.org/wiki/Machrouu_Tounes</t>
  </si>
  <si>
    <t>Saïd</t>
  </si>
  <si>
    <t>Aïdi</t>
  </si>
  <si>
    <t>Bani Watani</t>
  </si>
  <si>
    <t>BW</t>
  </si>
  <si>
    <t>Al Jomhouri
Nidaa Tounes</t>
  </si>
  <si>
    <t>Libéralisme
Progressisme
Destourien
Sécularisme</t>
  </si>
  <si>
    <t>https://fr.wikipedia.org/wiki/Sa%C3%AFd_A%C3%AFdi
https://fr.wikipedia.org/wiki/Nidaa_Tounes</t>
  </si>
  <si>
    <t>Néji</t>
  </si>
  <si>
    <t>Jalloul</t>
  </si>
  <si>
    <t>Indépendant</t>
  </si>
  <si>
    <t>SE</t>
  </si>
  <si>
    <t>Abir</t>
  </si>
  <si>
    <t>Moussi</t>
  </si>
  <si>
    <t>Parti destourien libre</t>
  </si>
  <si>
    <t>PDL</t>
  </si>
  <si>
    <t>RCD</t>
  </si>
  <si>
    <t>Destourien
Anti-islamisme
Étatisme
Souverainisme</t>
  </si>
  <si>
    <t>CD</t>
  </si>
  <si>
    <t>https://fr.wikipedia.org/wiki/Parti_destourien_libre</t>
  </si>
  <si>
    <t>Mehdi</t>
  </si>
  <si>
    <t>Jomaa</t>
  </si>
  <si>
    <t>Al Badil Ettounsi</t>
  </si>
  <si>
    <t>BAD</t>
  </si>
  <si>
    <t>Centrisme
Libéralisme</t>
  </si>
  <si>
    <t>https://fr.wikipedia.org/wiki/Al_Badil_Ettounsi</t>
  </si>
  <si>
    <t>Abdelkrim</t>
  </si>
  <si>
    <t>Zbidi</t>
  </si>
  <si>
    <t>Afek Tounes
Nidaa Tounes</t>
  </si>
  <si>
    <t>https://fr.wikipedia.org/wiki/Abdelkrim_Zbidi
https://fr.wikipedia.org/wiki/Afek_Tounes
https://fr.wikipedia.org/wiki/Nidaa_Tounes</t>
  </si>
  <si>
    <t>Youssef</t>
  </si>
  <si>
    <t>Chahed</t>
  </si>
  <si>
    <t>Tahya Tounes</t>
  </si>
  <si>
    <t>TAH</t>
  </si>
  <si>
    <t>https://fr.wikipedia.org/wiki/Tahya_Tounes
https://fr.wikipedia.org/wiki/Initiative_destourienne_d%C3%A9mocratique</t>
  </si>
  <si>
    <t>Hamadi</t>
  </si>
  <si>
    <t>Jebali</t>
  </si>
  <si>
    <t>Ennahdha</t>
  </si>
  <si>
    <t>Islamisme
Conservatisme
Démocratie islamique</t>
  </si>
  <si>
    <t>DI</t>
  </si>
  <si>
    <t>Selma</t>
  </si>
  <si>
    <t>Elloumi</t>
  </si>
  <si>
    <t>Al Amal</t>
  </si>
  <si>
    <t>AML</t>
  </si>
  <si>
    <t>D</t>
  </si>
  <si>
    <t>https://fr.wikipedia.org/wiki/Al_Amal</t>
  </si>
  <si>
    <t>Abdelfattah</t>
  </si>
  <si>
    <t>Mourou</t>
  </si>
  <si>
    <t>NDA</t>
  </si>
  <si>
    <t>https://fr.wikipedia.org/wiki/Ennahdha</t>
  </si>
  <si>
    <t>Hatem</t>
  </si>
  <si>
    <t>Boulabiar</t>
  </si>
  <si>
    <t>Islamisme</t>
  </si>
  <si>
    <t>Mongi</t>
  </si>
  <si>
    <t>Rahoui</t>
  </si>
  <si>
    <t>Front populaire</t>
  </si>
  <si>
    <t>FP</t>
  </si>
  <si>
    <t>Socialisme démocratique</t>
  </si>
  <si>
    <t>G</t>
  </si>
  <si>
    <t>https://fr.wikipedia.org/wiki/Front_populaire_(Tunisie)</t>
  </si>
  <si>
    <t>Mohamed</t>
  </si>
  <si>
    <t>Abbou</t>
  </si>
  <si>
    <t>Courant démocrate</t>
  </si>
  <si>
    <t>TAY</t>
  </si>
  <si>
    <t>Congrès pour la République</t>
  </si>
  <si>
    <t>Social-démocratie</t>
  </si>
  <si>
    <t>Hamma</t>
  </si>
  <si>
    <t>Hammami</t>
  </si>
  <si>
    <t>EG</t>
  </si>
  <si>
    <t>Moncef</t>
  </si>
  <si>
    <t>Marzouki</t>
  </si>
  <si>
    <t>Hizb el-Harak</t>
  </si>
  <si>
    <t>HRK</t>
  </si>
  <si>
    <t>Elyes</t>
  </si>
  <si>
    <t>Fakhfakh</t>
  </si>
  <si>
    <t>Ettakatol</t>
  </si>
  <si>
    <t>TAK</t>
  </si>
  <si>
    <t>Social-démocratie
Laïcité</t>
  </si>
  <si>
    <t>CG</t>
  </si>
  <si>
    <t>https://fr.wikipedia.org/wiki/Forum_d%C3%A9mocratique_pour_le_travail_et_les_libert%C3%A9s</t>
  </si>
  <si>
    <t>Abid</t>
  </si>
  <si>
    <t>Briki</t>
  </si>
  <si>
    <t>Tunisie en avant</t>
  </si>
  <si>
    <t>TEA</t>
  </si>
  <si>
    <t>Mouvement des patriotes démocrates (Watad)</t>
  </si>
  <si>
    <t>Marxisme-léninisme
Panarabisme</t>
  </si>
  <si>
    <t>https://fr.wikipedia.org/wiki/Parti_unifi%C3%A9_des_patriotes_d%C3%A9mocrates</t>
  </si>
  <si>
    <t>Lotfi</t>
  </si>
  <si>
    <t>Mraihi</t>
  </si>
  <si>
    <t>Union patriotique républicaine</t>
  </si>
  <si>
    <t>UPR</t>
  </si>
  <si>
    <t>P</t>
  </si>
  <si>
    <t>https://upr.tn/fr/notre-charte</t>
  </si>
  <si>
    <t>Mohamed Seghaïer</t>
  </si>
  <si>
    <t>Nouri</t>
  </si>
  <si>
    <t>Omar</t>
  </si>
  <si>
    <t>Mansour</t>
  </si>
  <si>
    <t>Kaïs</t>
  </si>
  <si>
    <t>Saïed</t>
  </si>
  <si>
    <t>https://fr.wikipedia.org/wiki/Ka%C3%AFs_Sa%C3%AFed</t>
  </si>
  <si>
    <t>Safi</t>
  </si>
  <si>
    <t>Seifeddine</t>
  </si>
  <si>
    <t>Makhlouf</t>
  </si>
  <si>
    <t>Al Karama</t>
  </si>
  <si>
    <t>KAR</t>
  </si>
  <si>
    <t>https://www.businessnews.com.tn/tete-de-liste-de-la-coalition-de-la-dignite-abdellatif-aloui-traite-ses-adversaires-de-iens,520,89332,3</t>
  </si>
  <si>
    <t>Nabil</t>
  </si>
  <si>
    <t>Au cœur de la Tunisie</t>
  </si>
  <si>
    <t>QT</t>
  </si>
  <si>
    <t>PD</t>
  </si>
  <si>
    <t>https://fr.wikipedia.org/wiki/Sans_%C3%A9tiquette</t>
  </si>
  <si>
    <t>Slim</t>
  </si>
  <si>
    <t>Riahi</t>
  </si>
  <si>
    <t>Nouvelle Union nationale</t>
  </si>
  <si>
    <t>NUN</t>
  </si>
  <si>
    <t>Union patriotique libre
Nidaa Tounes</t>
  </si>
  <si>
    <t>Libéralisme
Populisme
Destourien
Nationalisme tunisien
Social-libéralisme
Progressisme</t>
  </si>
  <si>
    <t>https://fr.wikipedia.org/wiki/Union_patriotique_libre
https://fr.wikipedia.org/wiki/Nidaa_Tounes</t>
  </si>
  <si>
    <t>Hechmi</t>
  </si>
  <si>
    <t>Hamdi</t>
  </si>
  <si>
    <t>Courant de l'amour</t>
  </si>
  <si>
    <t>MAH</t>
  </si>
  <si>
    <t>Aaridha Echaabia
Courant de l'amour</t>
  </si>
  <si>
    <t>Islamisme
Conservatisme social
Populisme
Régionalisme</t>
  </si>
  <si>
    <t>PDI</t>
  </si>
  <si>
    <t>https://fr.wikipedia.org/wiki/Courant_de_l%27amour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</si>
</sst>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 ### ###"/>
  </numFmts>
  <fonts count="19">
    <font>
      <sz val="12.0"/>
      <color rgb="FF000000"/>
      <name val="Calibri"/>
    </font>
    <font>
      <sz val="9.0"/>
      <color rgb="FF000000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sz val="9.0"/>
    </font>
    <font>
      <b/>
      <sz val="9.0"/>
      <color rgb="FF274E13"/>
      <name val="Arial"/>
    </font>
    <font>
      <b/>
      <sz val="9.0"/>
    </font>
    <font>
      <sz val="12.0"/>
      <name val="Calibri"/>
    </font>
    <font>
      <name val="Arial"/>
    </font>
    <font>
      <sz val="9.0"/>
      <name val="Arial"/>
    </font>
    <font>
      <b/>
      <sz val="10.0"/>
      <color rgb="FF000000"/>
      <name val="Arial"/>
    </font>
    <font/>
    <font>
      <sz val="10.0"/>
      <name val="Arial"/>
    </font>
    <font>
      <sz val="10.0"/>
    </font>
    <font>
      <sz val="8.0"/>
    </font>
    <font>
      <sz val="8.0"/>
      <name val="Arial"/>
    </font>
    <font>
      <u/>
      <sz val="6.0"/>
      <color rgb="FF0000FF"/>
    </font>
    <font>
      <sz val="6.0"/>
      <name val="Arial"/>
    </font>
    <font>
      <sz val="6.0"/>
    </font>
  </fonts>
  <fills count="1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666666"/>
        <bgColor rgb="FF666666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69138"/>
        <bgColor rgb="FFE69138"/>
      </patternFill>
    </fill>
    <fill>
      <patternFill patternType="solid">
        <fgColor rgb="FFA4C2F4"/>
        <bgColor rgb="FFA4C2F4"/>
      </patternFill>
    </fill>
    <fill>
      <patternFill patternType="solid">
        <fgColor rgb="FF0B5394"/>
        <bgColor rgb="FF0B5394"/>
      </patternFill>
    </fill>
    <fill>
      <patternFill patternType="solid">
        <fgColor rgb="FF3C78D8"/>
        <bgColor rgb="FF3C78D8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4" fontId="2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vertical="center"/>
    </xf>
    <xf borderId="1" fillId="2" fontId="2" numFmtId="0" xfId="0" applyAlignment="1" applyBorder="1" applyFont="1">
      <alignment horizontal="right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1" fillId="3" fontId="1" numFmtId="164" xfId="0" applyAlignment="1" applyBorder="1" applyFont="1" applyNumberFormat="1">
      <alignment horizontal="right" readingOrder="0" shrinkToFit="0" vertical="center" wrapText="1"/>
    </xf>
    <xf borderId="1" fillId="4" fontId="1" numFmtId="164" xfId="0" applyAlignment="1" applyBorder="1" applyFont="1" applyNumberFormat="1">
      <alignment horizontal="right" readingOrder="0" shrinkToFit="0" vertical="center" wrapText="1"/>
    </xf>
    <xf borderId="1" fillId="2" fontId="1" numFmtId="164" xfId="0" applyAlignment="1" applyBorder="1" applyFont="1" applyNumberFormat="1">
      <alignment horizontal="right" shrinkToFit="0" vertical="center" wrapText="1"/>
    </xf>
    <xf borderId="1" fillId="2" fontId="4" numFmtId="9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horizontal="right" readingOrder="0" shrinkToFit="0" vertical="center" wrapText="1"/>
    </xf>
    <xf borderId="2" fillId="2" fontId="1" numFmtId="164" xfId="0" applyAlignment="1" applyBorder="1" applyFont="1" applyNumberFormat="1">
      <alignment horizontal="right" readingOrder="0" vertical="center"/>
    </xf>
    <xf borderId="1" fillId="2" fontId="1" numFmtId="164" xfId="0" applyAlignment="1" applyBorder="1" applyFont="1" applyNumberFormat="1">
      <alignment horizontal="right" readingOrder="0" shrinkToFit="0" vertical="center" wrapText="0"/>
    </xf>
    <xf borderId="2" fillId="2" fontId="1" numFmtId="10" xfId="0" applyAlignment="1" applyBorder="1" applyFont="1" applyNumberFormat="1">
      <alignment horizontal="right" readingOrder="0" vertical="center"/>
    </xf>
    <xf borderId="1" fillId="2" fontId="1" numFmtId="164" xfId="0" applyAlignment="1" applyBorder="1" applyFont="1" applyNumberFormat="1">
      <alignment horizontal="left" readingOrder="0" vertical="center"/>
    </xf>
    <xf borderId="1" fillId="2" fontId="2" numFmtId="0" xfId="0" applyAlignment="1" applyBorder="1" applyFont="1">
      <alignment horizontal="left" readingOrder="0" shrinkToFit="0" vertical="center" wrapText="1"/>
    </xf>
    <xf borderId="1" fillId="2" fontId="5" numFmtId="0" xfId="0" applyAlignment="1" applyBorder="1" applyFont="1">
      <alignment horizontal="left" readingOrder="0" shrinkToFit="0" vertical="center" wrapText="1"/>
    </xf>
    <xf borderId="0" fillId="2" fontId="2" numFmtId="0" xfId="0" applyAlignment="1" applyFont="1">
      <alignment horizontal="left" shrinkToFit="0" vertical="center" wrapText="1"/>
    </xf>
    <xf borderId="1" fillId="3" fontId="2" numFmtId="164" xfId="0" applyAlignment="1" applyBorder="1" applyFont="1" applyNumberFormat="1">
      <alignment horizontal="right" shrinkToFit="0" vertical="center" wrapText="1"/>
    </xf>
    <xf borderId="1" fillId="4" fontId="2" numFmtId="164" xfId="0" applyAlignment="1" applyBorder="1" applyFont="1" applyNumberFormat="1">
      <alignment horizontal="right" shrinkToFit="0" vertical="center" wrapText="1"/>
    </xf>
    <xf borderId="1" fillId="2" fontId="2" numFmtId="164" xfId="0" applyAlignment="1" applyBorder="1" applyFont="1" applyNumberFormat="1">
      <alignment horizontal="right" shrinkToFit="0" vertical="center" wrapText="1"/>
    </xf>
    <xf borderId="1" fillId="2" fontId="6" numFmtId="9" xfId="0" applyAlignment="1" applyBorder="1" applyFont="1" applyNumberFormat="1">
      <alignment horizontal="center" vertical="center"/>
    </xf>
    <xf borderId="2" fillId="2" fontId="2" numFmtId="164" xfId="0" applyAlignment="1" applyBorder="1" applyFont="1" applyNumberFormat="1">
      <alignment horizontal="right" vertical="center"/>
    </xf>
    <xf borderId="2" fillId="2" fontId="2" numFmtId="10" xfId="0" applyAlignment="1" applyBorder="1" applyFont="1" applyNumberFormat="1">
      <alignment horizontal="right" readingOrder="0" vertical="center"/>
    </xf>
    <xf borderId="0" fillId="2" fontId="2" numFmtId="0" xfId="0" applyAlignment="1" applyFont="1">
      <alignment horizontal="left" readingOrder="0" shrinkToFit="0" vertical="center" wrapText="1"/>
    </xf>
    <xf borderId="1" fillId="3" fontId="2" numFmtId="10" xfId="0" applyAlignment="1" applyBorder="1" applyFont="1" applyNumberFormat="1">
      <alignment horizontal="right" shrinkToFit="0" vertical="center" wrapText="1"/>
    </xf>
    <xf borderId="1" fillId="4" fontId="2" numFmtId="10" xfId="0" applyAlignment="1" applyBorder="1" applyFont="1" applyNumberFormat="1">
      <alignment horizontal="right" shrinkToFit="0" vertical="center" wrapText="1"/>
    </xf>
    <xf borderId="1" fillId="2" fontId="2" numFmtId="10" xfId="0" applyAlignment="1" applyBorder="1" applyFont="1" applyNumberFormat="1">
      <alignment horizontal="right" shrinkToFit="0" vertical="center" wrapText="1"/>
    </xf>
    <xf borderId="1" fillId="5" fontId="6" numFmtId="10" xfId="0" applyAlignment="1" applyBorder="1" applyFill="1" applyFont="1" applyNumberFormat="1">
      <alignment horizontal="center" vertical="center"/>
    </xf>
    <xf borderId="2" fillId="5" fontId="7" numFmtId="10" xfId="0" applyAlignment="1" applyBorder="1" applyFont="1" applyNumberFormat="1">
      <alignment vertical="center"/>
    </xf>
    <xf borderId="1" fillId="2" fontId="2" numFmtId="0" xfId="0" applyAlignment="1" applyBorder="1" applyFont="1">
      <alignment horizontal="center" shrinkToFit="0" vertical="center" wrapText="1"/>
    </xf>
    <xf borderId="0" fillId="2" fontId="2" numFmtId="0" xfId="0" applyFont="1"/>
    <xf borderId="1" fillId="2" fontId="1" numFmtId="10" xfId="0" applyAlignment="1" applyBorder="1" applyFont="1" applyNumberFormat="1">
      <alignment horizontal="right" readingOrder="0" shrinkToFit="0" vertical="center" wrapText="1"/>
    </xf>
    <xf borderId="1" fillId="2" fontId="1" numFmtId="10" xfId="0" applyAlignment="1" applyBorder="1" applyFont="1" applyNumberFormat="1">
      <alignment horizontal="right" shrinkToFit="0" vertical="center" wrapText="1"/>
    </xf>
    <xf borderId="1" fillId="0" fontId="1" numFmtId="3" xfId="0" applyAlignment="1" applyBorder="1" applyFont="1" applyNumberFormat="1">
      <alignment horizontal="left" readingOrder="0" shrinkToFit="0" vertical="center" wrapText="0"/>
    </xf>
    <xf borderId="1" fillId="0" fontId="1" numFmtId="164" xfId="0" applyAlignment="1" applyBorder="1" applyFont="1" applyNumberFormat="1">
      <alignment horizontal="left" readingOrder="0" vertical="center"/>
    </xf>
    <xf borderId="1" fillId="0" fontId="1" numFmtId="164" xfId="0" applyAlignment="1" applyBorder="1" applyFont="1" applyNumberFormat="1">
      <alignment horizontal="left"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0" fillId="2" fontId="5" numFmtId="0" xfId="0" applyAlignment="1" applyFont="1">
      <alignment horizontal="left" readingOrder="0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0" fillId="2" fontId="2" numFmtId="0" xfId="0" applyAlignment="1" applyFont="1">
      <alignment readingOrder="0"/>
    </xf>
    <xf borderId="1" fillId="2" fontId="2" numFmtId="10" xfId="0" applyAlignment="1" applyBorder="1" applyFont="1" applyNumberFormat="1">
      <alignment horizontal="right" readingOrder="0" shrinkToFit="0" vertical="center" wrapText="1"/>
    </xf>
    <xf borderId="1" fillId="0" fontId="2" numFmtId="164" xfId="0" applyAlignment="1" applyBorder="1" applyFont="1" applyNumberFormat="1">
      <alignment horizontal="right" shrinkToFit="0" vertical="center" wrapText="1"/>
    </xf>
    <xf borderId="1" fillId="0" fontId="8" numFmtId="0" xfId="0" applyAlignment="1" applyBorder="1" applyFont="1">
      <alignment readingOrder="0" vertical="center"/>
    </xf>
    <xf borderId="1" fillId="0" fontId="8" numFmtId="0" xfId="0" applyAlignment="1" applyBorder="1" applyFont="1">
      <alignment horizontal="center" readingOrder="0" vertical="center"/>
    </xf>
    <xf borderId="1" fillId="0" fontId="9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readingOrder="0" vertical="center"/>
    </xf>
    <xf borderId="1" fillId="0" fontId="4" numFmtId="10" xfId="0" applyAlignment="1" applyBorder="1" applyFont="1" applyNumberFormat="1">
      <alignment vertical="center"/>
    </xf>
    <xf borderId="1" fillId="0" fontId="9" numFmtId="0" xfId="0" applyAlignment="1" applyBorder="1" applyFont="1">
      <alignment readingOrder="0" vertical="center"/>
    </xf>
    <xf borderId="0" fillId="0" fontId="10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10" numFmtId="164" xfId="0" applyAlignment="1" applyFont="1" applyNumberFormat="1">
      <alignment horizontal="center" readingOrder="0" shrinkToFit="0" vertical="center" wrapText="1"/>
    </xf>
    <xf borderId="0" fillId="2" fontId="10" numFmtId="164" xfId="0" applyAlignment="1" applyFont="1" applyNumberFormat="1">
      <alignment horizontal="left" readingOrder="0" vertical="center"/>
    </xf>
    <xf borderId="0" fillId="0" fontId="10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164" xfId="0" applyAlignment="1" applyFont="1" applyNumberFormat="1">
      <alignment horizontal="right" shrinkToFit="0" vertical="center" wrapText="1"/>
    </xf>
    <xf borderId="0" fillId="4" fontId="10" numFmtId="164" xfId="0" applyAlignment="1" applyFont="1" applyNumberFormat="1">
      <alignment horizontal="left" readingOrder="0" shrinkToFit="0" vertical="center" wrapText="1"/>
    </xf>
    <xf borderId="0" fillId="0" fontId="11" numFmtId="0" xfId="0" applyAlignment="1" applyFont="1">
      <alignment readingOrder="0"/>
    </xf>
    <xf borderId="0" fillId="0" fontId="10" numFmtId="0" xfId="0" applyAlignment="1" applyFont="1">
      <alignment horizontal="left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3" fillId="2" fontId="2" numFmtId="0" xfId="0" applyAlignment="1" applyBorder="1" applyFont="1">
      <alignment horizontal="left" shrinkToFit="0" vertical="center" wrapText="0"/>
    </xf>
    <xf borderId="1" fillId="2" fontId="1" numFmtId="164" xfId="0" applyAlignment="1" applyBorder="1" applyFont="1" applyNumberFormat="1">
      <alignment readingOrder="0" shrinkToFit="0" vertical="center" wrapText="0"/>
    </xf>
    <xf borderId="1" fillId="6" fontId="1" numFmtId="164" xfId="0" applyAlignment="1" applyBorder="1" applyFill="1" applyFont="1" applyNumberFormat="1">
      <alignment horizontal="center" readingOrder="0" shrinkToFit="0" vertical="center" wrapText="0"/>
    </xf>
    <xf borderId="1" fillId="2" fontId="1" numFmtId="10" xfId="0" applyAlignment="1" applyBorder="1" applyFont="1" applyNumberFormat="1">
      <alignment horizontal="right" readingOrder="0" shrinkToFit="0" vertical="center" wrapText="0"/>
    </xf>
    <xf borderId="1" fillId="6" fontId="1" numFmtId="9" xfId="0" applyAlignment="1" applyBorder="1" applyFont="1" applyNumberFormat="1">
      <alignment horizontal="center" readingOrder="0" shrinkToFit="0" vertical="center" wrapText="0"/>
    </xf>
    <xf borderId="1" fillId="2" fontId="1" numFmtId="3" xfId="0" applyAlignment="1" applyBorder="1" applyFont="1" applyNumberFormat="1">
      <alignment horizontal="center" readingOrder="0" shrinkToFit="0" vertical="center" wrapText="0"/>
    </xf>
    <xf borderId="3" fillId="2" fontId="2" numFmtId="0" xfId="0" applyAlignment="1" applyBorder="1" applyFont="1">
      <alignment horizontal="left" readingOrder="0" shrinkToFit="0" vertical="center" wrapText="0"/>
    </xf>
    <xf borderId="1" fillId="2" fontId="2" numFmtId="164" xfId="0" applyAlignment="1" applyBorder="1" applyFont="1" applyNumberFormat="1">
      <alignment horizontal="right" shrinkToFit="0" vertical="center" wrapText="0"/>
    </xf>
    <xf borderId="1" fillId="2" fontId="2" numFmtId="164" xfId="0" applyAlignment="1" applyBorder="1" applyFont="1" applyNumberFormat="1">
      <alignment readingOrder="0" shrinkToFit="0" vertical="center" wrapText="0"/>
    </xf>
    <xf borderId="1" fillId="6" fontId="2" numFmtId="164" xfId="0" applyAlignment="1" applyBorder="1" applyFont="1" applyNumberFormat="1">
      <alignment horizontal="center" readingOrder="0" shrinkToFit="0" vertical="center" wrapText="0"/>
    </xf>
    <xf borderId="1" fillId="2" fontId="2" numFmtId="10" xfId="0" applyAlignment="1" applyBorder="1" applyFont="1" applyNumberFormat="1">
      <alignment horizontal="right" readingOrder="0" shrinkToFit="0" vertical="center" wrapText="0"/>
    </xf>
    <xf borderId="1" fillId="2" fontId="2" numFmtId="3" xfId="0" applyAlignment="1" applyBorder="1" applyFont="1" applyNumberFormat="1">
      <alignment horizontal="left" readingOrder="0" shrinkToFit="0" vertical="center" wrapText="0"/>
    </xf>
    <xf borderId="1" fillId="2" fontId="1" numFmtId="164" xfId="0" applyAlignment="1" applyBorder="1" applyFont="1" applyNumberFormat="1">
      <alignment horizontal="right" shrinkToFit="0" vertical="center" wrapText="0"/>
    </xf>
    <xf borderId="1" fillId="2" fontId="1" numFmtId="10" xfId="0" applyAlignment="1" applyBorder="1" applyFont="1" applyNumberFormat="1">
      <alignment horizontal="right" readingOrder="0" shrinkToFit="0" vertical="center" wrapText="0"/>
    </xf>
    <xf borderId="1" fillId="6" fontId="1" numFmtId="10" xfId="0" applyAlignment="1" applyBorder="1" applyFont="1" applyNumberFormat="1">
      <alignment horizontal="center" readingOrder="0" shrinkToFit="0" vertical="center" wrapText="0"/>
    </xf>
    <xf borderId="1" fillId="2" fontId="1" numFmtId="10" xfId="0" applyAlignment="1" applyBorder="1" applyFont="1" applyNumberFormat="1">
      <alignment horizontal="right" shrinkToFit="0" vertical="center" wrapText="0"/>
    </xf>
    <xf borderId="1" fillId="2" fontId="1" numFmtId="3" xfId="0" applyAlignment="1" applyBorder="1" applyFont="1" applyNumberFormat="1">
      <alignment horizontal="left" readingOrder="0" shrinkToFit="0" vertical="center" wrapText="0"/>
    </xf>
    <xf borderId="1" fillId="2" fontId="2" numFmtId="164" xfId="0" applyAlignment="1" applyBorder="1" applyFont="1" applyNumberFormat="1">
      <alignment horizontal="right" readingOrder="0" shrinkToFit="0" vertical="center" wrapText="0"/>
    </xf>
    <xf borderId="1" fillId="7" fontId="1" numFmtId="164" xfId="0" applyAlignment="1" applyBorder="1" applyFill="1" applyFont="1" applyNumberFormat="1">
      <alignment horizontal="center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1" fillId="0" fontId="12" numFmtId="0" xfId="0" applyAlignment="1" applyBorder="1" applyFont="1">
      <alignment readingOrder="0" shrinkToFit="0" vertical="center" wrapText="1"/>
    </xf>
    <xf borderId="1" fillId="0" fontId="12" numFmtId="0" xfId="0" applyAlignment="1" applyBorder="1" applyFont="1">
      <alignment horizontal="center" readingOrder="0" shrinkToFit="0" vertical="center" wrapText="1"/>
    </xf>
    <xf borderId="1" fillId="0" fontId="13" numFmtId="0" xfId="0" applyAlignment="1" applyBorder="1" applyFont="1">
      <alignment horizontal="left" readingOrder="0" shrinkToFit="0" vertical="center" wrapText="1"/>
    </xf>
    <xf borderId="1" fillId="0" fontId="13" numFmtId="0" xfId="0" applyAlignment="1" applyBorder="1" applyFont="1">
      <alignment readingOrder="0" shrinkToFit="0" vertical="center" wrapText="1"/>
    </xf>
    <xf borderId="1" fillId="0" fontId="14" numFmtId="0" xfId="0" applyAlignment="1" applyBorder="1" applyFont="1">
      <alignment readingOrder="0" shrinkToFit="0" vertical="center" wrapText="1"/>
    </xf>
    <xf borderId="1" fillId="0" fontId="15" numFmtId="0" xfId="0" applyAlignment="1" applyBorder="1" applyFont="1">
      <alignment readingOrder="0" shrinkToFit="0" vertical="center" wrapText="1"/>
    </xf>
    <xf borderId="1" fillId="8" fontId="13" numFmtId="0" xfId="0" applyAlignment="1" applyBorder="1" applyFill="1" applyFont="1">
      <alignment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6" numFmtId="0" xfId="0" applyAlignment="1" applyBorder="1" applyFont="1">
      <alignment readingOrder="0" shrinkToFit="0" vertical="center" wrapText="1"/>
    </xf>
    <xf borderId="1" fillId="0" fontId="17" numFmtId="0" xfId="0" applyAlignment="1" applyBorder="1" applyFont="1">
      <alignment readingOrder="0" shrinkToFit="0" vertical="center" wrapText="1"/>
    </xf>
    <xf borderId="1" fillId="0" fontId="18" numFmtId="0" xfId="0" applyAlignment="1" applyBorder="1" applyFont="1">
      <alignment shrinkToFit="0" vertical="center" wrapText="1"/>
    </xf>
    <xf borderId="1" fillId="9" fontId="13" numFmtId="0" xfId="0" applyAlignment="1" applyBorder="1" applyFill="1" applyFont="1">
      <alignment shrinkToFit="0" vertical="center" wrapText="1"/>
    </xf>
    <xf borderId="1" fillId="10" fontId="13" numFmtId="0" xfId="0" applyAlignment="1" applyBorder="1" applyFill="1" applyFont="1">
      <alignment shrinkToFit="0" vertical="center" wrapText="1"/>
    </xf>
    <xf borderId="1" fillId="11" fontId="13" numFmtId="0" xfId="0" applyAlignment="1" applyBorder="1" applyFill="1" applyFont="1">
      <alignment shrinkToFit="0" vertical="center" wrapText="1"/>
    </xf>
    <xf borderId="1" fillId="12" fontId="13" numFmtId="0" xfId="0" applyAlignment="1" applyBorder="1" applyFill="1" applyFont="1">
      <alignment shrinkToFit="0" vertical="center" wrapText="1"/>
    </xf>
    <xf borderId="1" fillId="13" fontId="13" numFmtId="0" xfId="0" applyAlignment="1" applyBorder="1" applyFill="1" applyFont="1">
      <alignment shrinkToFit="0" vertical="center" wrapText="1"/>
    </xf>
    <xf borderId="1" fillId="14" fontId="13" numFmtId="0" xfId="0" applyAlignment="1" applyBorder="1" applyFill="1" applyFont="1">
      <alignment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5" fontId="13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9DAF8"/>
          <bgColor rgb="FFC9DAF8"/>
        </patternFill>
      </fill>
      <border/>
    </dxf>
    <dxf>
      <font>
        <color rgb="FF000000"/>
      </font>
      <fill>
        <patternFill patternType="solid">
          <fgColor rgb="FFE6B8AF"/>
          <bgColor rgb="FFE6B8AF"/>
        </patternFill>
      </fill>
      <border/>
    </dxf>
    <dxf>
      <font>
        <color rgb="FFD9EAD3"/>
      </font>
      <fill>
        <patternFill patternType="solid">
          <fgColor rgb="FFD9EAD3"/>
          <bgColor rgb="FFD9EAD3"/>
        </patternFill>
      </fill>
      <border/>
    </dxf>
    <dxf>
      <font>
        <color rgb="FF980000"/>
      </font>
      <fill>
        <patternFill patternType="solid">
          <fgColor rgb="FFEA9999"/>
          <bgColor rgb="FFEA9999"/>
        </patternFill>
      </fill>
      <border/>
    </dxf>
    <dxf>
      <font>
        <color rgb="FF274E13"/>
      </font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'Non modifiable - Graphique'!$C$1</c:f>
            </c:strRef>
          </c:tx>
          <c:spPr>
            <a:solidFill>
              <a:srgbClr val="38761D"/>
            </a:solidFill>
          </c:spPr>
          <c:dPt>
            <c:idx val="0"/>
          </c:dPt>
          <c:dPt>
            <c:idx val="1"/>
            <c:spPr>
              <a:solidFill>
                <a:srgbClr val="CC0000"/>
              </a:solidFill>
            </c:spPr>
          </c:dPt>
          <c:cat>
            <c:strRef>
              <c:f>'Non modifiable - Graphique'!$B$2:$B$3</c:f>
            </c:strRef>
          </c:cat>
          <c:val>
            <c:numRef>
              <c:f>'Non modifiable - Graphique'!$C$2:$C$3</c:f>
              <c:numCache/>
            </c:numRef>
          </c:val>
        </c:ser>
        <c:axId val="226546959"/>
        <c:axId val="1521363744"/>
      </c:barChart>
      <c:catAx>
        <c:axId val="226546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21363744"/>
      </c:catAx>
      <c:valAx>
        <c:axId val="15213637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2654695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123825</xdr:colOff>
      <xdr:row>0</xdr:row>
      <xdr:rowOff>57150</xdr:rowOff>
    </xdr:from>
    <xdr:ext cx="8572500" cy="52959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tn.gb" TargetMode="External"/><Relationship Id="rId22" Type="http://schemas.openxmlformats.org/officeDocument/2006/relationships/hyperlink" Target="http://tn.al" TargetMode="External"/><Relationship Id="rId21" Type="http://schemas.openxmlformats.org/officeDocument/2006/relationships/hyperlink" Target="http://tn.ta" TargetMode="External"/><Relationship Id="rId24" Type="http://schemas.openxmlformats.org/officeDocument/2006/relationships/hyperlink" Target="http://tn.am" TargetMode="External"/><Relationship Id="rId23" Type="http://schemas.openxmlformats.org/officeDocument/2006/relationships/hyperlink" Target="http://tn.it" TargetMode="External"/><Relationship Id="rId1" Type="http://schemas.openxmlformats.org/officeDocument/2006/relationships/hyperlink" Target="http://tn.an" TargetMode="External"/><Relationship Id="rId2" Type="http://schemas.openxmlformats.org/officeDocument/2006/relationships/hyperlink" Target="http://tn.mn" TargetMode="External"/><Relationship Id="rId3" Type="http://schemas.openxmlformats.org/officeDocument/2006/relationships/hyperlink" Target="http://tn.ba" TargetMode="External"/><Relationship Id="rId4" Type="http://schemas.openxmlformats.org/officeDocument/2006/relationships/hyperlink" Target="http://tn.za" TargetMode="External"/><Relationship Id="rId9" Type="http://schemas.openxmlformats.org/officeDocument/2006/relationships/hyperlink" Target="http://tn.bj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://tn.je" TargetMode="External"/><Relationship Id="rId6" Type="http://schemas.openxmlformats.org/officeDocument/2006/relationships/hyperlink" Target="http://tn.kf" TargetMode="External"/><Relationship Id="rId7" Type="http://schemas.openxmlformats.org/officeDocument/2006/relationships/hyperlink" Target="http://tn.sl" TargetMode="External"/><Relationship Id="rId8" Type="http://schemas.openxmlformats.org/officeDocument/2006/relationships/hyperlink" Target="http://tn.bz" TargetMode="External"/><Relationship Id="rId11" Type="http://schemas.openxmlformats.org/officeDocument/2006/relationships/hyperlink" Target="http://tn.ks" TargetMode="External"/><Relationship Id="rId10" Type="http://schemas.openxmlformats.org/officeDocument/2006/relationships/hyperlink" Target="http://tn.kr" TargetMode="External"/><Relationship Id="rId13" Type="http://schemas.openxmlformats.org/officeDocument/2006/relationships/hyperlink" Target="http://tn.gf" TargetMode="External"/><Relationship Id="rId12" Type="http://schemas.openxmlformats.org/officeDocument/2006/relationships/hyperlink" Target="http://tn.sz" TargetMode="External"/><Relationship Id="rId15" Type="http://schemas.openxmlformats.org/officeDocument/2006/relationships/hyperlink" Target="http://tn.kb" TargetMode="External"/><Relationship Id="rId14" Type="http://schemas.openxmlformats.org/officeDocument/2006/relationships/hyperlink" Target="http://tn.to" TargetMode="External"/><Relationship Id="rId17" Type="http://schemas.openxmlformats.org/officeDocument/2006/relationships/hyperlink" Target="http://tn.mh" TargetMode="External"/><Relationship Id="rId16" Type="http://schemas.openxmlformats.org/officeDocument/2006/relationships/hyperlink" Target="http://tn.ss" TargetMode="External"/><Relationship Id="rId19" Type="http://schemas.openxmlformats.org/officeDocument/2006/relationships/hyperlink" Target="http://tn.me" TargetMode="External"/><Relationship Id="rId18" Type="http://schemas.openxmlformats.org/officeDocument/2006/relationships/hyperlink" Target="http://tn.m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http://tn.gb" TargetMode="External"/><Relationship Id="rId22" Type="http://schemas.openxmlformats.org/officeDocument/2006/relationships/hyperlink" Target="http://tn.al" TargetMode="External"/><Relationship Id="rId21" Type="http://schemas.openxmlformats.org/officeDocument/2006/relationships/hyperlink" Target="http://tn.ta" TargetMode="External"/><Relationship Id="rId24" Type="http://schemas.openxmlformats.org/officeDocument/2006/relationships/hyperlink" Target="http://tn.ar" TargetMode="External"/><Relationship Id="rId23" Type="http://schemas.openxmlformats.org/officeDocument/2006/relationships/hyperlink" Target="http://tn.it" TargetMode="External"/><Relationship Id="rId1" Type="http://schemas.openxmlformats.org/officeDocument/2006/relationships/hyperlink" Target="http://tn.an" TargetMode="External"/><Relationship Id="rId2" Type="http://schemas.openxmlformats.org/officeDocument/2006/relationships/hyperlink" Target="http://tn.mn" TargetMode="External"/><Relationship Id="rId3" Type="http://schemas.openxmlformats.org/officeDocument/2006/relationships/hyperlink" Target="http://tn.ba" TargetMode="External"/><Relationship Id="rId4" Type="http://schemas.openxmlformats.org/officeDocument/2006/relationships/hyperlink" Target="http://tn.za" TargetMode="External"/><Relationship Id="rId9" Type="http://schemas.openxmlformats.org/officeDocument/2006/relationships/hyperlink" Target="http://tn.bj" TargetMode="External"/><Relationship Id="rId26" Type="http://schemas.openxmlformats.org/officeDocument/2006/relationships/drawing" Target="../drawings/drawing3.xml"/><Relationship Id="rId25" Type="http://schemas.openxmlformats.org/officeDocument/2006/relationships/hyperlink" Target="http://tn.am" TargetMode="External"/><Relationship Id="rId5" Type="http://schemas.openxmlformats.org/officeDocument/2006/relationships/hyperlink" Target="http://tn.je" TargetMode="External"/><Relationship Id="rId6" Type="http://schemas.openxmlformats.org/officeDocument/2006/relationships/hyperlink" Target="http://tn.kf" TargetMode="External"/><Relationship Id="rId7" Type="http://schemas.openxmlformats.org/officeDocument/2006/relationships/hyperlink" Target="http://tn.sl" TargetMode="External"/><Relationship Id="rId8" Type="http://schemas.openxmlformats.org/officeDocument/2006/relationships/hyperlink" Target="http://tn.bz" TargetMode="External"/><Relationship Id="rId11" Type="http://schemas.openxmlformats.org/officeDocument/2006/relationships/hyperlink" Target="http://tn.ks" TargetMode="External"/><Relationship Id="rId10" Type="http://schemas.openxmlformats.org/officeDocument/2006/relationships/hyperlink" Target="http://tn.kr" TargetMode="External"/><Relationship Id="rId13" Type="http://schemas.openxmlformats.org/officeDocument/2006/relationships/hyperlink" Target="http://tn.gf" TargetMode="External"/><Relationship Id="rId12" Type="http://schemas.openxmlformats.org/officeDocument/2006/relationships/hyperlink" Target="http://tn.sz" TargetMode="External"/><Relationship Id="rId15" Type="http://schemas.openxmlformats.org/officeDocument/2006/relationships/hyperlink" Target="http://tn.kb" TargetMode="External"/><Relationship Id="rId14" Type="http://schemas.openxmlformats.org/officeDocument/2006/relationships/hyperlink" Target="http://tn.to" TargetMode="External"/><Relationship Id="rId17" Type="http://schemas.openxmlformats.org/officeDocument/2006/relationships/hyperlink" Target="http://tn.mh" TargetMode="External"/><Relationship Id="rId16" Type="http://schemas.openxmlformats.org/officeDocument/2006/relationships/hyperlink" Target="http://tn.ss" TargetMode="External"/><Relationship Id="rId19" Type="http://schemas.openxmlformats.org/officeDocument/2006/relationships/hyperlink" Target="http://tn.me" TargetMode="External"/><Relationship Id="rId18" Type="http://schemas.openxmlformats.org/officeDocument/2006/relationships/hyperlink" Target="http://tn.ms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fr.wikipedia.org/wiki/Machrouu_Tounes" TargetMode="External"/><Relationship Id="rId2" Type="http://schemas.openxmlformats.org/officeDocument/2006/relationships/hyperlink" Target="https://fr.wikipedia.org/wiki/Parti_destourien_libre" TargetMode="External"/><Relationship Id="rId3" Type="http://schemas.openxmlformats.org/officeDocument/2006/relationships/hyperlink" Target="https://fr.wikipedia.org/wiki/Al_Badil_Ettounsi" TargetMode="External"/><Relationship Id="rId4" Type="http://schemas.openxmlformats.org/officeDocument/2006/relationships/hyperlink" Target="https://fr.wikipedia.org/wiki/Al_Amal" TargetMode="External"/><Relationship Id="rId9" Type="http://schemas.openxmlformats.org/officeDocument/2006/relationships/hyperlink" Target="https://fr.wikipedia.org/wiki/Parti_unifi%C3%A9_des_patriotes_d%C3%A9mocrates" TargetMode="External"/><Relationship Id="rId5" Type="http://schemas.openxmlformats.org/officeDocument/2006/relationships/hyperlink" Target="https://fr.wikipedia.org/wiki/Ennahdha" TargetMode="External"/><Relationship Id="rId6" Type="http://schemas.openxmlformats.org/officeDocument/2006/relationships/hyperlink" Target="https://fr.wikipedia.org/wiki/Ennahdha" TargetMode="External"/><Relationship Id="rId7" Type="http://schemas.openxmlformats.org/officeDocument/2006/relationships/hyperlink" Target="https://fr.wikipedia.org/wiki/Front_populaire_(Tunisie)" TargetMode="External"/><Relationship Id="rId8" Type="http://schemas.openxmlformats.org/officeDocument/2006/relationships/hyperlink" Target="https://fr.wikipedia.org/wiki/Forum_d%C3%A9mocratique_pour_le_travail_et_les_libert%C3%A9s" TargetMode="External"/><Relationship Id="rId11" Type="http://schemas.openxmlformats.org/officeDocument/2006/relationships/hyperlink" Target="https://fr.wikipedia.org/wiki/Ka%C3%AFs_Sa%C3%AFed" TargetMode="External"/><Relationship Id="rId10" Type="http://schemas.openxmlformats.org/officeDocument/2006/relationships/hyperlink" Target="https://upr.tn/fr/notre-charte" TargetMode="External"/><Relationship Id="rId13" Type="http://schemas.openxmlformats.org/officeDocument/2006/relationships/hyperlink" Target="https://fr.wikipedia.org/wiki/Sans_%C3%A9tiquette" TargetMode="External"/><Relationship Id="rId12" Type="http://schemas.openxmlformats.org/officeDocument/2006/relationships/hyperlink" Target="https://www.businessnews.com.tn/tete-de-liste-de-la-coalition-de-la-dignite-abdellatif-aloui-traite-ses-adversaires-de-iens,520,89332,3" TargetMode="External"/><Relationship Id="rId15" Type="http://schemas.openxmlformats.org/officeDocument/2006/relationships/drawing" Target="../drawings/drawing6.xml"/><Relationship Id="rId14" Type="http://schemas.openxmlformats.org/officeDocument/2006/relationships/hyperlink" Target="https://fr.wikipedia.org/wiki/Courant_de_l%27amo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11.33"/>
    <col customWidth="1" min="4" max="4" width="8.22"/>
    <col customWidth="1" min="5" max="6" width="9.56"/>
    <col customWidth="1" min="7" max="7" width="11.67"/>
    <col customWidth="1" min="8" max="9" width="12.56"/>
    <col customWidth="1" min="10" max="10" width="11.78"/>
    <col customWidth="1" min="11" max="12" width="9.11"/>
    <col customWidth="1" min="13" max="13" width="10.78"/>
    <col customWidth="1" min="14" max="14" width="9.56"/>
    <col customWidth="1" min="15" max="15" width="11.44"/>
    <col customWidth="1" min="16" max="16" width="13.22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5" t="s">
        <v>13</v>
      </c>
      <c r="O1" s="9" t="s">
        <v>14</v>
      </c>
      <c r="P1" s="5" t="s">
        <v>15</v>
      </c>
    </row>
    <row r="2">
      <c r="A2" s="10">
        <v>1.0</v>
      </c>
      <c r="B2" s="10" t="s">
        <v>16</v>
      </c>
      <c r="C2" s="11" t="s">
        <v>17</v>
      </c>
      <c r="D2" s="12" t="s">
        <v>18</v>
      </c>
      <c r="E2" s="13">
        <v>127272.0</v>
      </c>
      <c r="F2" s="14">
        <v>47364.0</v>
      </c>
      <c r="G2" s="15">
        <f t="shared" ref="G2:G34" si="1">SUM(E2:F2)</f>
        <v>174636</v>
      </c>
      <c r="H2" s="15">
        <f t="shared" ref="H2:H35" si="2">if(E2-F2&gt;0,E2-F2,F2-E2)</f>
        <v>79908</v>
      </c>
      <c r="I2" s="16">
        <f t="shared" ref="I2:I35" si="3">IFERROR((E2-F2)/min(E2,F2),"")</f>
        <v>1.68710413</v>
      </c>
      <c r="J2" s="17">
        <f t="shared" ref="J2:J34" si="4">E2+F2</f>
        <v>174636</v>
      </c>
      <c r="K2" s="17"/>
      <c r="L2" s="17"/>
      <c r="M2" s="18">
        <f t="shared" ref="M2:M34" si="5">G2+K2+L2</f>
        <v>174636</v>
      </c>
      <c r="N2" s="19">
        <v>299630.0</v>
      </c>
      <c r="O2" s="20">
        <f t="shared" ref="O2:O35" si="6">G2/N2</f>
        <v>0.5828388346</v>
      </c>
      <c r="P2" s="21"/>
    </row>
    <row r="3">
      <c r="A3" s="10">
        <v>2.0</v>
      </c>
      <c r="B3" s="10" t="s">
        <v>19</v>
      </c>
      <c r="C3" s="11" t="s">
        <v>20</v>
      </c>
      <c r="D3" s="12" t="s">
        <v>21</v>
      </c>
      <c r="E3" s="13">
        <v>126585.0</v>
      </c>
      <c r="F3" s="14">
        <v>72621.0</v>
      </c>
      <c r="G3" s="15">
        <f t="shared" si="1"/>
        <v>199206</v>
      </c>
      <c r="H3" s="15">
        <f t="shared" si="2"/>
        <v>53964</v>
      </c>
      <c r="I3" s="16">
        <f t="shared" si="3"/>
        <v>0.7430908415</v>
      </c>
      <c r="J3" s="17">
        <f t="shared" si="4"/>
        <v>199206</v>
      </c>
      <c r="K3" s="17"/>
      <c r="L3" s="17"/>
      <c r="M3" s="18">
        <f t="shared" si="5"/>
        <v>199206</v>
      </c>
      <c r="N3" s="19">
        <v>314034.0</v>
      </c>
      <c r="O3" s="20">
        <f t="shared" si="6"/>
        <v>0.6343453257</v>
      </c>
      <c r="P3" s="21"/>
    </row>
    <row r="4">
      <c r="A4" s="10">
        <v>3.0</v>
      </c>
      <c r="B4" s="10" t="s">
        <v>22</v>
      </c>
      <c r="C4" s="11" t="s">
        <v>23</v>
      </c>
      <c r="D4" s="12" t="s">
        <v>24</v>
      </c>
      <c r="E4" s="13">
        <v>134115.0</v>
      </c>
      <c r="F4" s="14">
        <v>55704.0</v>
      </c>
      <c r="G4" s="15">
        <f t="shared" si="1"/>
        <v>189819</v>
      </c>
      <c r="H4" s="15">
        <f t="shared" si="2"/>
        <v>78411</v>
      </c>
      <c r="I4" s="16">
        <f t="shared" si="3"/>
        <v>1.407636794</v>
      </c>
      <c r="J4" s="17">
        <f t="shared" si="4"/>
        <v>189819</v>
      </c>
      <c r="K4" s="17">
        <v>1162.0</v>
      </c>
      <c r="L4" s="17">
        <v>3110.0</v>
      </c>
      <c r="M4" s="18">
        <f t="shared" si="5"/>
        <v>194091</v>
      </c>
      <c r="N4" s="19">
        <v>308006.0</v>
      </c>
      <c r="O4" s="20">
        <f t="shared" si="6"/>
        <v>0.616283449</v>
      </c>
      <c r="P4" s="21" t="s">
        <v>25</v>
      </c>
    </row>
    <row r="5">
      <c r="A5" s="10">
        <v>4.0</v>
      </c>
      <c r="B5" s="10" t="s">
        <v>26</v>
      </c>
      <c r="C5" s="11" t="s">
        <v>27</v>
      </c>
      <c r="D5" s="12" t="s">
        <v>28</v>
      </c>
      <c r="E5" s="13">
        <v>97016.0</v>
      </c>
      <c r="F5" s="14">
        <v>33519.0</v>
      </c>
      <c r="G5" s="15">
        <f t="shared" si="1"/>
        <v>130535</v>
      </c>
      <c r="H5" s="15">
        <f t="shared" si="2"/>
        <v>63497</v>
      </c>
      <c r="I5" s="16">
        <f t="shared" si="3"/>
        <v>1.894358424</v>
      </c>
      <c r="J5" s="17">
        <f t="shared" si="4"/>
        <v>130535</v>
      </c>
      <c r="K5" s="17">
        <v>491.0</v>
      </c>
      <c r="L5" s="17">
        <v>2173.0</v>
      </c>
      <c r="M5" s="18">
        <f t="shared" si="5"/>
        <v>133199</v>
      </c>
      <c r="N5" s="19">
        <v>224925.0</v>
      </c>
      <c r="O5" s="20">
        <f t="shared" si="6"/>
        <v>0.5803490052</v>
      </c>
      <c r="P5" s="21"/>
    </row>
    <row r="6">
      <c r="A6" s="10">
        <v>5.0</v>
      </c>
      <c r="B6" s="10" t="s">
        <v>29</v>
      </c>
      <c r="C6" s="11" t="s">
        <v>30</v>
      </c>
      <c r="D6" s="12" t="s">
        <v>31</v>
      </c>
      <c r="E6" s="13">
        <v>174142.0</v>
      </c>
      <c r="F6" s="14">
        <v>58636.0</v>
      </c>
      <c r="G6" s="15">
        <f t="shared" si="1"/>
        <v>232778</v>
      </c>
      <c r="H6" s="15">
        <f t="shared" si="2"/>
        <v>115506</v>
      </c>
      <c r="I6" s="16">
        <f t="shared" si="3"/>
        <v>1.969881984</v>
      </c>
      <c r="J6" s="17">
        <f t="shared" si="4"/>
        <v>232778</v>
      </c>
      <c r="K6" s="17">
        <v>1077.0</v>
      </c>
      <c r="L6" s="17"/>
      <c r="M6" s="18">
        <f t="shared" si="5"/>
        <v>233855</v>
      </c>
      <c r="N6" s="19">
        <v>361187.0</v>
      </c>
      <c r="O6" s="20">
        <f t="shared" si="6"/>
        <v>0.6444805599</v>
      </c>
      <c r="P6" s="21" t="s">
        <v>32</v>
      </c>
    </row>
    <row r="7">
      <c r="A7" s="10">
        <v>6.0</v>
      </c>
      <c r="B7" s="10" t="s">
        <v>33</v>
      </c>
      <c r="C7" s="11" t="s">
        <v>34</v>
      </c>
      <c r="D7" s="12" t="s">
        <v>35</v>
      </c>
      <c r="E7" s="13">
        <v>42473.0</v>
      </c>
      <c r="F7" s="14">
        <v>19467.0</v>
      </c>
      <c r="G7" s="15">
        <f t="shared" si="1"/>
        <v>61940</v>
      </c>
      <c r="H7" s="15">
        <f t="shared" si="2"/>
        <v>23006</v>
      </c>
      <c r="I7" s="16">
        <f t="shared" si="3"/>
        <v>1.181794832</v>
      </c>
      <c r="J7" s="17">
        <f t="shared" si="4"/>
        <v>61940</v>
      </c>
      <c r="K7" s="17"/>
      <c r="L7" s="17"/>
      <c r="M7" s="18">
        <f t="shared" si="5"/>
        <v>61940</v>
      </c>
      <c r="N7" s="19">
        <v>118223.0</v>
      </c>
      <c r="O7" s="20">
        <f t="shared" si="6"/>
        <v>0.5239251246</v>
      </c>
      <c r="P7" s="21"/>
    </row>
    <row r="8">
      <c r="A8" s="10">
        <v>7.0</v>
      </c>
      <c r="B8" s="10" t="s">
        <v>36</v>
      </c>
      <c r="C8" s="11" t="s">
        <v>37</v>
      </c>
      <c r="D8" s="12" t="s">
        <v>38</v>
      </c>
      <c r="E8" s="13">
        <v>65790.0</v>
      </c>
      <c r="F8" s="14">
        <v>43329.0</v>
      </c>
      <c r="G8" s="15">
        <f t="shared" si="1"/>
        <v>109119</v>
      </c>
      <c r="H8" s="15">
        <f t="shared" si="2"/>
        <v>22461</v>
      </c>
      <c r="I8" s="16">
        <f t="shared" si="3"/>
        <v>0.5183826075</v>
      </c>
      <c r="J8" s="17">
        <f t="shared" si="4"/>
        <v>109119</v>
      </c>
      <c r="K8" s="17"/>
      <c r="L8" s="17"/>
      <c r="M8" s="18">
        <f t="shared" si="5"/>
        <v>109119</v>
      </c>
      <c r="N8" s="19">
        <v>273385.0</v>
      </c>
      <c r="O8" s="20">
        <f t="shared" si="6"/>
        <v>0.3991404064</v>
      </c>
      <c r="P8" s="21"/>
    </row>
    <row r="9">
      <c r="A9" s="10">
        <v>8.0</v>
      </c>
      <c r="B9" s="10" t="s">
        <v>39</v>
      </c>
      <c r="C9" s="11" t="s">
        <v>40</v>
      </c>
      <c r="D9" s="12" t="s">
        <v>41</v>
      </c>
      <c r="E9" s="13">
        <v>42207.0</v>
      </c>
      <c r="F9" s="14">
        <v>32571.0</v>
      </c>
      <c r="G9" s="15">
        <f t="shared" si="1"/>
        <v>74778</v>
      </c>
      <c r="H9" s="15">
        <f t="shared" si="2"/>
        <v>9636</v>
      </c>
      <c r="I9" s="16">
        <f t="shared" si="3"/>
        <v>0.295845998</v>
      </c>
      <c r="J9" s="17">
        <f t="shared" si="4"/>
        <v>74778</v>
      </c>
      <c r="K9" s="17"/>
      <c r="L9" s="17"/>
      <c r="M9" s="18">
        <f t="shared" si="5"/>
        <v>74778</v>
      </c>
      <c r="N9" s="19">
        <v>156283.0</v>
      </c>
      <c r="O9" s="20">
        <f t="shared" si="6"/>
        <v>0.4784781454</v>
      </c>
      <c r="P9" s="21"/>
    </row>
    <row r="10">
      <c r="A10" s="10">
        <v>9.0</v>
      </c>
      <c r="B10" s="10" t="s">
        <v>42</v>
      </c>
      <c r="C10" s="22" t="s">
        <v>43</v>
      </c>
      <c r="D10" s="12" t="s">
        <v>44</v>
      </c>
      <c r="E10" s="13">
        <v>41789.0</v>
      </c>
      <c r="F10" s="14">
        <v>23578.0</v>
      </c>
      <c r="G10" s="15">
        <f t="shared" si="1"/>
        <v>65367</v>
      </c>
      <c r="H10" s="15">
        <f t="shared" si="2"/>
        <v>18211</v>
      </c>
      <c r="I10" s="16">
        <f t="shared" si="3"/>
        <v>0.7723725507</v>
      </c>
      <c r="J10" s="17">
        <f t="shared" si="4"/>
        <v>65367</v>
      </c>
      <c r="K10" s="17">
        <v>289.0</v>
      </c>
      <c r="L10" s="17">
        <v>1178.0</v>
      </c>
      <c r="M10" s="18">
        <f t="shared" si="5"/>
        <v>66834</v>
      </c>
      <c r="N10" s="19">
        <v>137290.0</v>
      </c>
      <c r="O10" s="20">
        <f t="shared" si="6"/>
        <v>0.4761235341</v>
      </c>
      <c r="P10" s="21"/>
    </row>
    <row r="11">
      <c r="A11" s="10">
        <v>10.0</v>
      </c>
      <c r="B11" s="10" t="s">
        <v>45</v>
      </c>
      <c r="C11" s="11" t="s">
        <v>46</v>
      </c>
      <c r="D11" s="12" t="s">
        <v>47</v>
      </c>
      <c r="E11" s="13">
        <v>115100.0</v>
      </c>
      <c r="F11" s="14">
        <v>67944.0</v>
      </c>
      <c r="G11" s="15">
        <f t="shared" si="1"/>
        <v>183044</v>
      </c>
      <c r="H11" s="15">
        <f t="shared" si="2"/>
        <v>47156</v>
      </c>
      <c r="I11" s="16">
        <f t="shared" si="3"/>
        <v>0.6940421524</v>
      </c>
      <c r="J11" s="17">
        <f t="shared" si="4"/>
        <v>183044</v>
      </c>
      <c r="K11" s="17">
        <v>907.0</v>
      </c>
      <c r="L11" s="17">
        <v>2415.0</v>
      </c>
      <c r="M11" s="18">
        <f t="shared" si="5"/>
        <v>186366</v>
      </c>
      <c r="N11" s="19">
        <v>324383.0</v>
      </c>
      <c r="O11" s="20">
        <f t="shared" si="6"/>
        <v>0.5642835784</v>
      </c>
      <c r="P11" s="21"/>
    </row>
    <row r="12">
      <c r="A12" s="10">
        <v>11.0</v>
      </c>
      <c r="B12" s="10" t="s">
        <v>48</v>
      </c>
      <c r="C12" s="11" t="s">
        <v>49</v>
      </c>
      <c r="D12" s="12" t="s">
        <v>50</v>
      </c>
      <c r="E12" s="13">
        <v>54868.0</v>
      </c>
      <c r="F12" s="14">
        <v>39159.0</v>
      </c>
      <c r="G12" s="15">
        <f t="shared" si="1"/>
        <v>94027</v>
      </c>
      <c r="H12" s="15">
        <f t="shared" si="2"/>
        <v>15709</v>
      </c>
      <c r="I12" s="16">
        <f t="shared" si="3"/>
        <v>0.4011593759</v>
      </c>
      <c r="J12" s="17">
        <f t="shared" si="4"/>
        <v>94027</v>
      </c>
      <c r="K12" s="17">
        <v>478.0</v>
      </c>
      <c r="L12" s="17">
        <v>2242.0</v>
      </c>
      <c r="M12" s="18">
        <f t="shared" si="5"/>
        <v>96747</v>
      </c>
      <c r="N12" s="19">
        <v>209890.0</v>
      </c>
      <c r="O12" s="20">
        <f t="shared" si="6"/>
        <v>0.4479822764</v>
      </c>
      <c r="P12" s="21" t="s">
        <v>25</v>
      </c>
    </row>
    <row r="13">
      <c r="A13" s="10">
        <v>12.0</v>
      </c>
      <c r="B13" s="10" t="s">
        <v>51</v>
      </c>
      <c r="C13" s="11" t="s">
        <v>52</v>
      </c>
      <c r="D13" s="12" t="s">
        <v>53</v>
      </c>
      <c r="E13" s="13">
        <v>120374.0</v>
      </c>
      <c r="F13" s="14">
        <v>46169.0</v>
      </c>
      <c r="G13" s="15">
        <f t="shared" si="1"/>
        <v>166543</v>
      </c>
      <c r="H13" s="15">
        <f t="shared" si="2"/>
        <v>74205</v>
      </c>
      <c r="I13" s="16">
        <f t="shared" si="3"/>
        <v>1.607247287</v>
      </c>
      <c r="J13" s="17">
        <f t="shared" si="4"/>
        <v>166543</v>
      </c>
      <c r="K13" s="17">
        <v>603.0</v>
      </c>
      <c r="L13" s="17">
        <v>2991.0</v>
      </c>
      <c r="M13" s="18">
        <f t="shared" si="5"/>
        <v>170137</v>
      </c>
      <c r="N13" s="19">
        <v>264248.0</v>
      </c>
      <c r="O13" s="20">
        <f t="shared" si="6"/>
        <v>0.6302526415</v>
      </c>
      <c r="P13" s="21" t="s">
        <v>25</v>
      </c>
    </row>
    <row r="14">
      <c r="A14" s="10">
        <v>13.0</v>
      </c>
      <c r="B14" s="10" t="s">
        <v>54</v>
      </c>
      <c r="C14" s="11" t="s">
        <v>55</v>
      </c>
      <c r="D14" s="12" t="s">
        <v>56</v>
      </c>
      <c r="E14" s="13">
        <v>85742.0</v>
      </c>
      <c r="F14" s="14">
        <v>41434.0</v>
      </c>
      <c r="G14" s="15">
        <f t="shared" si="1"/>
        <v>127176</v>
      </c>
      <c r="H14" s="15">
        <f t="shared" si="2"/>
        <v>44308</v>
      </c>
      <c r="I14" s="16">
        <f t="shared" si="3"/>
        <v>1.069363325</v>
      </c>
      <c r="J14" s="17">
        <f t="shared" si="4"/>
        <v>127176</v>
      </c>
      <c r="K14" s="17">
        <v>458.0</v>
      </c>
      <c r="L14" s="17">
        <v>1814.0</v>
      </c>
      <c r="M14" s="18">
        <f t="shared" si="5"/>
        <v>129448</v>
      </c>
      <c r="N14" s="19">
        <v>211165.0</v>
      </c>
      <c r="O14" s="20">
        <f t="shared" si="6"/>
        <v>0.6022588971</v>
      </c>
      <c r="P14" s="21" t="s">
        <v>25</v>
      </c>
    </row>
    <row r="15">
      <c r="A15" s="10">
        <v>14.0</v>
      </c>
      <c r="B15" s="10" t="s">
        <v>57</v>
      </c>
      <c r="C15" s="11" t="s">
        <v>58</v>
      </c>
      <c r="D15" s="12" t="s">
        <v>59</v>
      </c>
      <c r="E15" s="13">
        <v>103654.0</v>
      </c>
      <c r="F15" s="14">
        <v>46124.0</v>
      </c>
      <c r="G15" s="15">
        <f t="shared" si="1"/>
        <v>149778</v>
      </c>
      <c r="H15" s="15">
        <f t="shared" si="2"/>
        <v>57530</v>
      </c>
      <c r="I15" s="16">
        <f t="shared" si="3"/>
        <v>1.247289914</v>
      </c>
      <c r="J15" s="17">
        <f t="shared" si="4"/>
        <v>149778</v>
      </c>
      <c r="K15" s="17">
        <v>565.0</v>
      </c>
      <c r="L15" s="17">
        <v>2501.0</v>
      </c>
      <c r="M15" s="18">
        <f t="shared" si="5"/>
        <v>152844</v>
      </c>
      <c r="N15" s="19">
        <v>331016.0</v>
      </c>
      <c r="O15" s="20">
        <f t="shared" si="6"/>
        <v>0.4524796384</v>
      </c>
      <c r="P15" s="21"/>
    </row>
    <row r="16">
      <c r="A16" s="10">
        <v>15.0</v>
      </c>
      <c r="B16" s="10" t="s">
        <v>60</v>
      </c>
      <c r="C16" s="11" t="s">
        <v>61</v>
      </c>
      <c r="D16" s="12" t="s">
        <v>62</v>
      </c>
      <c r="E16" s="13">
        <v>86829.0</v>
      </c>
      <c r="F16" s="14">
        <v>41750.0</v>
      </c>
      <c r="G16" s="15">
        <f t="shared" si="1"/>
        <v>128579</v>
      </c>
      <c r="H16" s="15">
        <f t="shared" si="2"/>
        <v>45079</v>
      </c>
      <c r="I16" s="16">
        <f t="shared" si="3"/>
        <v>1.079736527</v>
      </c>
      <c r="J16" s="17">
        <f t="shared" si="4"/>
        <v>128579</v>
      </c>
      <c r="K16" s="17"/>
      <c r="L16" s="17"/>
      <c r="M16" s="18">
        <f t="shared" si="5"/>
        <v>128579</v>
      </c>
      <c r="N16" s="19">
        <v>289544.0</v>
      </c>
      <c r="O16" s="20">
        <f t="shared" si="6"/>
        <v>0.4440741304</v>
      </c>
      <c r="P16" s="21" t="s">
        <v>63</v>
      </c>
    </row>
    <row r="17">
      <c r="A17" s="10">
        <v>16.0</v>
      </c>
      <c r="B17" s="10" t="s">
        <v>64</v>
      </c>
      <c r="C17" s="11" t="s">
        <v>65</v>
      </c>
      <c r="D17" s="12" t="s">
        <v>66</v>
      </c>
      <c r="E17" s="13">
        <v>89847.0</v>
      </c>
      <c r="F17" s="14">
        <v>37139.0</v>
      </c>
      <c r="G17" s="15">
        <f t="shared" si="1"/>
        <v>126986</v>
      </c>
      <c r="H17" s="15">
        <f t="shared" si="2"/>
        <v>52708</v>
      </c>
      <c r="I17" s="16">
        <f t="shared" si="3"/>
        <v>1.419208918</v>
      </c>
      <c r="J17" s="17">
        <f t="shared" si="4"/>
        <v>126986</v>
      </c>
      <c r="K17" s="17">
        <v>360.0</v>
      </c>
      <c r="L17" s="17">
        <v>1479.0</v>
      </c>
      <c r="M17" s="18">
        <f t="shared" si="5"/>
        <v>128825</v>
      </c>
      <c r="N17" s="19">
        <v>300240.0</v>
      </c>
      <c r="O17" s="20">
        <f t="shared" si="6"/>
        <v>0.422948308</v>
      </c>
      <c r="P17" s="21"/>
    </row>
    <row r="18">
      <c r="A18" s="10">
        <v>17.0</v>
      </c>
      <c r="B18" s="10" t="s">
        <v>67</v>
      </c>
      <c r="C18" s="11" t="s">
        <v>68</v>
      </c>
      <c r="D18" s="12" t="s">
        <v>69</v>
      </c>
      <c r="E18" s="13">
        <v>96958.0</v>
      </c>
      <c r="F18" s="14">
        <v>26241.0</v>
      </c>
      <c r="G18" s="15">
        <f t="shared" si="1"/>
        <v>123199</v>
      </c>
      <c r="H18" s="15">
        <f t="shared" si="2"/>
        <v>70717</v>
      </c>
      <c r="I18" s="16">
        <f t="shared" si="3"/>
        <v>2.69490492</v>
      </c>
      <c r="J18" s="17">
        <f t="shared" si="4"/>
        <v>123199</v>
      </c>
      <c r="K18" s="17">
        <v>311.0</v>
      </c>
      <c r="L18" s="17">
        <v>1281.0</v>
      </c>
      <c r="M18" s="18">
        <f t="shared" si="5"/>
        <v>124791</v>
      </c>
      <c r="N18" s="19">
        <v>222154.0</v>
      </c>
      <c r="O18" s="20">
        <f t="shared" si="6"/>
        <v>0.5545657517</v>
      </c>
      <c r="P18" s="21"/>
    </row>
    <row r="19">
      <c r="A19" s="10">
        <v>18.0</v>
      </c>
      <c r="B19" s="10" t="s">
        <v>70</v>
      </c>
      <c r="C19" s="11" t="s">
        <v>71</v>
      </c>
      <c r="D19" s="23" t="s">
        <v>72</v>
      </c>
      <c r="E19" s="13">
        <v>35367.0</v>
      </c>
      <c r="F19" s="14">
        <v>7040.0</v>
      </c>
      <c r="G19" s="15">
        <f t="shared" si="1"/>
        <v>42407</v>
      </c>
      <c r="H19" s="15">
        <f t="shared" si="2"/>
        <v>28327</v>
      </c>
      <c r="I19" s="16">
        <f t="shared" si="3"/>
        <v>4.023721591</v>
      </c>
      <c r="J19" s="17">
        <f t="shared" si="4"/>
        <v>42407</v>
      </c>
      <c r="K19" s="17">
        <v>137.0</v>
      </c>
      <c r="L19" s="17">
        <v>414.0</v>
      </c>
      <c r="M19" s="18">
        <f t="shared" si="5"/>
        <v>42958</v>
      </c>
      <c r="N19" s="19">
        <v>75579.0</v>
      </c>
      <c r="O19" s="20">
        <f t="shared" si="6"/>
        <v>0.5610950132</v>
      </c>
      <c r="P19" s="21" t="s">
        <v>25</v>
      </c>
    </row>
    <row r="20">
      <c r="A20" s="10">
        <v>19.0</v>
      </c>
      <c r="B20" s="10" t="s">
        <v>73</v>
      </c>
      <c r="C20" s="11" t="s">
        <v>74</v>
      </c>
      <c r="D20" s="12" t="s">
        <v>75</v>
      </c>
      <c r="E20" s="13">
        <v>66122.0</v>
      </c>
      <c r="F20" s="14">
        <v>6438.0</v>
      </c>
      <c r="G20" s="15">
        <f t="shared" si="1"/>
        <v>72560</v>
      </c>
      <c r="H20" s="15">
        <f t="shared" si="2"/>
        <v>59684</v>
      </c>
      <c r="I20" s="16">
        <f t="shared" si="3"/>
        <v>9.270580926</v>
      </c>
      <c r="J20" s="17">
        <f t="shared" si="4"/>
        <v>72560</v>
      </c>
      <c r="K20" s="17">
        <v>170.0</v>
      </c>
      <c r="L20" s="17">
        <v>543.0</v>
      </c>
      <c r="M20" s="18">
        <f t="shared" si="5"/>
        <v>73273</v>
      </c>
      <c r="N20" s="19">
        <v>104271.0</v>
      </c>
      <c r="O20" s="20">
        <f t="shared" si="6"/>
        <v>0.6958790076</v>
      </c>
      <c r="P20" s="21"/>
    </row>
    <row r="21">
      <c r="A21" s="10">
        <v>20.0</v>
      </c>
      <c r="B21" s="10" t="s">
        <v>76</v>
      </c>
      <c r="C21" s="11" t="s">
        <v>77</v>
      </c>
      <c r="D21" s="12" t="s">
        <v>78</v>
      </c>
      <c r="E21" s="13">
        <v>157178.0</v>
      </c>
      <c r="F21" s="14">
        <v>68619.0</v>
      </c>
      <c r="G21" s="15">
        <f t="shared" si="1"/>
        <v>225797</v>
      </c>
      <c r="H21" s="15">
        <f t="shared" si="2"/>
        <v>88559</v>
      </c>
      <c r="I21" s="16">
        <f t="shared" si="3"/>
        <v>1.29059007</v>
      </c>
      <c r="J21" s="17">
        <f t="shared" si="4"/>
        <v>225797</v>
      </c>
      <c r="K21" s="17">
        <v>926.0</v>
      </c>
      <c r="L21" s="17">
        <v>3537.0</v>
      </c>
      <c r="M21" s="18">
        <f t="shared" si="5"/>
        <v>230260</v>
      </c>
      <c r="N21" s="19">
        <v>369842.0</v>
      </c>
      <c r="O21" s="20">
        <f t="shared" si="6"/>
        <v>0.6105228719</v>
      </c>
      <c r="P21" s="21"/>
    </row>
    <row r="22">
      <c r="A22" s="10">
        <v>21.0</v>
      </c>
      <c r="B22" s="10" t="s">
        <v>79</v>
      </c>
      <c r="C22" s="11" t="s">
        <v>80</v>
      </c>
      <c r="D22" s="12" t="s">
        <v>81</v>
      </c>
      <c r="E22" s="13">
        <v>87313.0</v>
      </c>
      <c r="F22" s="14">
        <v>43523.0</v>
      </c>
      <c r="G22" s="15">
        <f t="shared" si="1"/>
        <v>130836</v>
      </c>
      <c r="H22" s="15">
        <f t="shared" si="2"/>
        <v>43790</v>
      </c>
      <c r="I22" s="16">
        <f t="shared" si="3"/>
        <v>1.006134687</v>
      </c>
      <c r="J22" s="17">
        <f t="shared" si="4"/>
        <v>130836</v>
      </c>
      <c r="K22" s="17">
        <v>668.0</v>
      </c>
      <c r="L22" s="17">
        <v>2123.0</v>
      </c>
      <c r="M22" s="18">
        <f t="shared" si="5"/>
        <v>133627</v>
      </c>
      <c r="N22" s="19">
        <v>247464.0</v>
      </c>
      <c r="O22" s="20">
        <f t="shared" si="6"/>
        <v>0.5287072059</v>
      </c>
      <c r="P22" s="21" t="s">
        <v>25</v>
      </c>
    </row>
    <row r="23">
      <c r="A23" s="10">
        <v>22.0</v>
      </c>
      <c r="B23" s="10" t="s">
        <v>82</v>
      </c>
      <c r="C23" s="11" t="s">
        <v>83</v>
      </c>
      <c r="D23" s="12" t="s">
        <v>84</v>
      </c>
      <c r="E23" s="13">
        <v>143621.0</v>
      </c>
      <c r="F23" s="14">
        <v>59945.0</v>
      </c>
      <c r="G23" s="15">
        <f t="shared" si="1"/>
        <v>203566</v>
      </c>
      <c r="H23" s="15">
        <f t="shared" si="2"/>
        <v>83676</v>
      </c>
      <c r="I23" s="16">
        <f t="shared" si="3"/>
        <v>1.395879556</v>
      </c>
      <c r="J23" s="17">
        <f t="shared" si="4"/>
        <v>203566</v>
      </c>
      <c r="K23" s="17">
        <v>806.0</v>
      </c>
      <c r="L23" s="17">
        <v>3278.0</v>
      </c>
      <c r="M23" s="18">
        <f t="shared" si="5"/>
        <v>207650</v>
      </c>
      <c r="N23" s="19">
        <v>324703.0</v>
      </c>
      <c r="O23" s="20">
        <f t="shared" si="6"/>
        <v>0.6269298405</v>
      </c>
      <c r="P23" s="21"/>
    </row>
    <row r="24">
      <c r="A24" s="10">
        <v>23.0</v>
      </c>
      <c r="B24" s="10" t="s">
        <v>85</v>
      </c>
      <c r="C24" s="11" t="s">
        <v>86</v>
      </c>
      <c r="D24" s="12" t="s">
        <v>87</v>
      </c>
      <c r="E24" s="13">
        <v>132706.0</v>
      </c>
      <c r="F24" s="14">
        <v>31587.0</v>
      </c>
      <c r="G24" s="15">
        <f t="shared" si="1"/>
        <v>164293</v>
      </c>
      <c r="H24" s="15">
        <f t="shared" si="2"/>
        <v>101119</v>
      </c>
      <c r="I24" s="16">
        <f t="shared" si="3"/>
        <v>3.201285339</v>
      </c>
      <c r="J24" s="17">
        <f t="shared" si="4"/>
        <v>164293</v>
      </c>
      <c r="K24" s="17">
        <v>545.0</v>
      </c>
      <c r="L24" s="17">
        <v>1755.0</v>
      </c>
      <c r="M24" s="18">
        <f t="shared" si="5"/>
        <v>166593</v>
      </c>
      <c r="N24" s="19">
        <v>282856.0</v>
      </c>
      <c r="O24" s="20">
        <f t="shared" si="6"/>
        <v>0.5808361852</v>
      </c>
      <c r="P24" s="21"/>
    </row>
    <row r="25">
      <c r="A25" s="10">
        <v>24.0</v>
      </c>
      <c r="B25" s="10" t="s">
        <v>88</v>
      </c>
      <c r="C25" s="11" t="s">
        <v>89</v>
      </c>
      <c r="D25" s="12" t="s">
        <v>90</v>
      </c>
      <c r="E25" s="13">
        <v>166141.0</v>
      </c>
      <c r="F25" s="14">
        <v>44018.0</v>
      </c>
      <c r="G25" s="15">
        <f t="shared" si="1"/>
        <v>210159</v>
      </c>
      <c r="H25" s="15">
        <f t="shared" si="2"/>
        <v>122123</v>
      </c>
      <c r="I25" s="16">
        <f t="shared" si="3"/>
        <v>2.77438775</v>
      </c>
      <c r="J25" s="17">
        <f t="shared" si="4"/>
        <v>210159</v>
      </c>
      <c r="K25" s="17">
        <v>700.0</v>
      </c>
      <c r="L25" s="17">
        <v>2280.0</v>
      </c>
      <c r="M25" s="18">
        <f t="shared" si="5"/>
        <v>213139</v>
      </c>
      <c r="N25" s="19">
        <v>328777.0</v>
      </c>
      <c r="O25" s="20">
        <f t="shared" si="6"/>
        <v>0.6392144219</v>
      </c>
      <c r="P25" s="21"/>
    </row>
    <row r="26">
      <c r="A26" s="10">
        <v>25.0</v>
      </c>
      <c r="B26" s="10" t="s">
        <v>91</v>
      </c>
      <c r="C26" s="11" t="s">
        <v>92</v>
      </c>
      <c r="D26" s="12" t="s">
        <v>93</v>
      </c>
      <c r="E26" s="13">
        <v>145777.0</v>
      </c>
      <c r="F26" s="14">
        <v>12142.0</v>
      </c>
      <c r="G26" s="15">
        <f t="shared" si="1"/>
        <v>157919</v>
      </c>
      <c r="H26" s="15">
        <f t="shared" si="2"/>
        <v>133635</v>
      </c>
      <c r="I26" s="16">
        <f t="shared" si="3"/>
        <v>11.00601219</v>
      </c>
      <c r="J26" s="17">
        <f t="shared" si="4"/>
        <v>157919</v>
      </c>
      <c r="K26" s="17">
        <v>452.0</v>
      </c>
      <c r="L26" s="17">
        <v>1322.0</v>
      </c>
      <c r="M26" s="18">
        <f t="shared" si="5"/>
        <v>159693</v>
      </c>
      <c r="N26" s="19">
        <v>290480.0</v>
      </c>
      <c r="O26" s="20">
        <f t="shared" si="6"/>
        <v>0.543648444</v>
      </c>
      <c r="P26" s="21" t="s">
        <v>25</v>
      </c>
    </row>
    <row r="27">
      <c r="A27" s="10">
        <v>26.0</v>
      </c>
      <c r="B27" s="10" t="s">
        <v>94</v>
      </c>
      <c r="C27" s="11" t="s">
        <v>95</v>
      </c>
      <c r="D27" s="12" t="s">
        <v>96</v>
      </c>
      <c r="E27" s="13">
        <v>122152.0</v>
      </c>
      <c r="F27" s="14">
        <v>13874.0</v>
      </c>
      <c r="G27" s="15">
        <f t="shared" si="1"/>
        <v>136026</v>
      </c>
      <c r="H27" s="15">
        <f t="shared" si="2"/>
        <v>108278</v>
      </c>
      <c r="I27" s="16">
        <f t="shared" si="3"/>
        <v>7.804382298</v>
      </c>
      <c r="J27" s="17">
        <f t="shared" si="4"/>
        <v>136026</v>
      </c>
      <c r="K27" s="17">
        <v>454.0</v>
      </c>
      <c r="L27" s="17">
        <v>1299.0</v>
      </c>
      <c r="M27" s="18">
        <f t="shared" si="5"/>
        <v>137779</v>
      </c>
      <c r="N27" s="19">
        <v>230674.0</v>
      </c>
      <c r="O27" s="20">
        <f t="shared" si="6"/>
        <v>0.5896893451</v>
      </c>
      <c r="P27" s="21" t="s">
        <v>25</v>
      </c>
    </row>
    <row r="28">
      <c r="A28" s="10">
        <v>27.0</v>
      </c>
      <c r="B28" s="10" t="s">
        <v>97</v>
      </c>
      <c r="C28" s="11" t="s">
        <v>98</v>
      </c>
      <c r="D28" s="23" t="s">
        <v>99</v>
      </c>
      <c r="E28" s="13">
        <v>44504.0</v>
      </c>
      <c r="F28" s="14">
        <v>1809.0</v>
      </c>
      <c r="G28" s="15">
        <f t="shared" si="1"/>
        <v>46313</v>
      </c>
      <c r="H28" s="15">
        <f t="shared" si="2"/>
        <v>42695</v>
      </c>
      <c r="I28" s="16">
        <f t="shared" si="3"/>
        <v>23.60143726</v>
      </c>
      <c r="J28" s="17">
        <f t="shared" si="4"/>
        <v>46313</v>
      </c>
      <c r="K28" s="17">
        <v>148.0</v>
      </c>
      <c r="L28" s="17">
        <v>367.0</v>
      </c>
      <c r="M28" s="18">
        <f t="shared" si="5"/>
        <v>46828</v>
      </c>
      <c r="N28" s="19">
        <v>88264.0</v>
      </c>
      <c r="O28" s="20">
        <f t="shared" si="6"/>
        <v>0.524709961</v>
      </c>
      <c r="P28" s="21"/>
    </row>
    <row r="29">
      <c r="A29" s="10">
        <v>28.0</v>
      </c>
      <c r="B29" s="10" t="s">
        <v>100</v>
      </c>
      <c r="C29" s="11" t="s">
        <v>101</v>
      </c>
      <c r="D29" s="23" t="s">
        <v>102</v>
      </c>
      <c r="E29" s="13">
        <v>24244.0</v>
      </c>
      <c r="F29" s="14">
        <v>7088.0</v>
      </c>
      <c r="G29" s="15">
        <f t="shared" si="1"/>
        <v>31332</v>
      </c>
      <c r="H29" s="15">
        <f t="shared" si="2"/>
        <v>17156</v>
      </c>
      <c r="I29" s="16">
        <f t="shared" si="3"/>
        <v>2.420428894</v>
      </c>
      <c r="J29" s="17">
        <f t="shared" si="4"/>
        <v>31332</v>
      </c>
      <c r="K29" s="17"/>
      <c r="L29" s="17"/>
      <c r="M29" s="18">
        <f t="shared" si="5"/>
        <v>31332</v>
      </c>
      <c r="N29" s="19">
        <v>88836.0</v>
      </c>
      <c r="O29" s="20">
        <f t="shared" si="6"/>
        <v>0.3526948534</v>
      </c>
      <c r="P29" s="21"/>
    </row>
    <row r="30">
      <c r="A30" s="10">
        <v>29.0</v>
      </c>
      <c r="B30" s="10" t="s">
        <v>103</v>
      </c>
      <c r="C30" s="11" t="s">
        <v>104</v>
      </c>
      <c r="D30" s="12" t="s">
        <v>105</v>
      </c>
      <c r="E30" s="13">
        <v>16354.0</v>
      </c>
      <c r="F30" s="14">
        <v>8024.0</v>
      </c>
      <c r="G30" s="15">
        <f t="shared" si="1"/>
        <v>24378</v>
      </c>
      <c r="H30" s="15">
        <f t="shared" si="2"/>
        <v>8330</v>
      </c>
      <c r="I30" s="16">
        <f t="shared" si="3"/>
        <v>1.038135593</v>
      </c>
      <c r="J30" s="17">
        <f t="shared" si="4"/>
        <v>24378</v>
      </c>
      <c r="K30" s="17"/>
      <c r="L30" s="17"/>
      <c r="M30" s="18">
        <f t="shared" si="5"/>
        <v>24378</v>
      </c>
      <c r="N30" s="19">
        <v>117113.0</v>
      </c>
      <c r="O30" s="20">
        <f t="shared" si="6"/>
        <v>0.2081579329</v>
      </c>
      <c r="P30" s="21"/>
    </row>
    <row r="31">
      <c r="A31" s="10">
        <v>30.0</v>
      </c>
      <c r="B31" s="10" t="s">
        <v>106</v>
      </c>
      <c r="C31" s="11" t="s">
        <v>107</v>
      </c>
      <c r="D31" s="12" t="s">
        <v>108</v>
      </c>
      <c r="E31" s="13">
        <v>5000.0</v>
      </c>
      <c r="F31" s="14">
        <v>820.0</v>
      </c>
      <c r="G31" s="15">
        <f t="shared" si="1"/>
        <v>5820</v>
      </c>
      <c r="H31" s="15">
        <f t="shared" si="2"/>
        <v>4180</v>
      </c>
      <c r="I31" s="16">
        <f t="shared" si="3"/>
        <v>5.097560976</v>
      </c>
      <c r="J31" s="17">
        <f t="shared" si="4"/>
        <v>5820</v>
      </c>
      <c r="K31" s="17"/>
      <c r="L31" s="17"/>
      <c r="M31" s="18">
        <f t="shared" si="5"/>
        <v>5820</v>
      </c>
      <c r="N31" s="19">
        <v>28623.0</v>
      </c>
      <c r="O31" s="20">
        <f t="shared" si="6"/>
        <v>0.203332984</v>
      </c>
      <c r="P31" s="21"/>
    </row>
    <row r="32">
      <c r="A32" s="10">
        <v>31.0</v>
      </c>
      <c r="B32" s="10" t="s">
        <v>109</v>
      </c>
      <c r="C32" s="11" t="s">
        <v>110</v>
      </c>
      <c r="D32" s="12" t="s">
        <v>111</v>
      </c>
      <c r="E32" s="13">
        <v>6687.0</v>
      </c>
      <c r="F32" s="14">
        <v>948.0</v>
      </c>
      <c r="G32" s="15">
        <f t="shared" si="1"/>
        <v>7635</v>
      </c>
      <c r="H32" s="15">
        <f t="shared" si="2"/>
        <v>5739</v>
      </c>
      <c r="I32" s="16">
        <f t="shared" si="3"/>
        <v>6.053797468</v>
      </c>
      <c r="J32" s="17">
        <f t="shared" si="4"/>
        <v>7635</v>
      </c>
      <c r="K32" s="17"/>
      <c r="L32" s="17"/>
      <c r="M32" s="18">
        <f t="shared" si="5"/>
        <v>7635</v>
      </c>
      <c r="N32" s="19">
        <v>57697.0</v>
      </c>
      <c r="O32" s="20">
        <f t="shared" si="6"/>
        <v>0.1323292372</v>
      </c>
      <c r="P32" s="21"/>
    </row>
    <row r="33" ht="21.75" customHeight="1">
      <c r="A33" s="10">
        <v>32.0</v>
      </c>
      <c r="B33" s="10" t="s">
        <v>112</v>
      </c>
      <c r="C33" s="11" t="s">
        <v>113</v>
      </c>
      <c r="D33" s="12" t="s">
        <v>114</v>
      </c>
      <c r="E33" s="13">
        <v>9475.0</v>
      </c>
      <c r="F33" s="14">
        <v>1662.0</v>
      </c>
      <c r="G33" s="15">
        <f t="shared" si="1"/>
        <v>11137</v>
      </c>
      <c r="H33" s="15">
        <f t="shared" si="2"/>
        <v>7813</v>
      </c>
      <c r="I33" s="16">
        <f t="shared" si="3"/>
        <v>4.700962696</v>
      </c>
      <c r="J33" s="17">
        <f t="shared" si="4"/>
        <v>11137</v>
      </c>
      <c r="K33" s="17"/>
      <c r="L33" s="17"/>
      <c r="M33" s="18">
        <f t="shared" si="5"/>
        <v>11137</v>
      </c>
      <c r="N33" s="19">
        <v>35879.0</v>
      </c>
      <c r="O33" s="20">
        <f t="shared" si="6"/>
        <v>0.3104044148</v>
      </c>
      <c r="P33" s="21"/>
    </row>
    <row r="34" ht="22.5" customHeight="1">
      <c r="A34" s="10">
        <v>33.0</v>
      </c>
      <c r="B34" s="10" t="s">
        <v>115</v>
      </c>
      <c r="C34" s="11" t="s">
        <v>116</v>
      </c>
      <c r="D34" s="12" t="s">
        <v>117</v>
      </c>
      <c r="E34" s="13">
        <v>10029.0</v>
      </c>
      <c r="F34" s="14">
        <v>2608.0</v>
      </c>
      <c r="G34" s="15">
        <f t="shared" si="1"/>
        <v>12637</v>
      </c>
      <c r="H34" s="15">
        <f t="shared" si="2"/>
        <v>7421</v>
      </c>
      <c r="I34" s="16">
        <f t="shared" si="3"/>
        <v>2.84547546</v>
      </c>
      <c r="J34" s="17">
        <f t="shared" si="4"/>
        <v>12637</v>
      </c>
      <c r="K34" s="17"/>
      <c r="L34" s="17"/>
      <c r="M34" s="18">
        <f t="shared" si="5"/>
        <v>12637</v>
      </c>
      <c r="N34" s="19">
        <v>57885.0</v>
      </c>
      <c r="O34" s="20">
        <f t="shared" si="6"/>
        <v>0.2183121707</v>
      </c>
      <c r="P34" s="21"/>
    </row>
    <row r="35">
      <c r="A35" s="10">
        <v>34.0</v>
      </c>
      <c r="B35" s="24"/>
      <c r="C35" s="11" t="s">
        <v>6</v>
      </c>
      <c r="D35" s="12" t="s">
        <v>118</v>
      </c>
      <c r="E35" s="25">
        <f t="shared" ref="E35:G35" si="7">SUM(E2:E34)</f>
        <v>2777431</v>
      </c>
      <c r="F35" s="26">
        <f t="shared" si="7"/>
        <v>1042894</v>
      </c>
      <c r="G35" s="27">
        <f t="shared" si="7"/>
        <v>3820325</v>
      </c>
      <c r="H35" s="27">
        <f t="shared" si="2"/>
        <v>1734537</v>
      </c>
      <c r="I35" s="28">
        <f t="shared" si="3"/>
        <v>1.663195876</v>
      </c>
      <c r="J35" s="29">
        <f t="shared" ref="J35:N35" si="8">SUM(J2:J34)</f>
        <v>3820325</v>
      </c>
      <c r="K35" s="29">
        <f t="shared" si="8"/>
        <v>11707</v>
      </c>
      <c r="L35" s="29">
        <f t="shared" si="8"/>
        <v>38102</v>
      </c>
      <c r="M35" s="29">
        <f t="shared" si="8"/>
        <v>3870134</v>
      </c>
      <c r="N35" s="29">
        <f t="shared" si="8"/>
        <v>7074546</v>
      </c>
      <c r="O35" s="30">
        <f t="shared" si="6"/>
        <v>0.5400099172</v>
      </c>
      <c r="P35" s="21"/>
    </row>
    <row r="36">
      <c r="A36" s="10">
        <v>35.0</v>
      </c>
      <c r="B36" s="31"/>
      <c r="C36" s="22" t="s">
        <v>119</v>
      </c>
      <c r="D36" s="22" t="s">
        <v>120</v>
      </c>
      <c r="E36" s="32">
        <f t="shared" ref="E36:H36" si="9">IFERROR(E35/$G$35,"")</f>
        <v>0.7270143247</v>
      </c>
      <c r="F36" s="33">
        <f t="shared" si="9"/>
        <v>0.2729856753</v>
      </c>
      <c r="G36" s="34">
        <f t="shared" si="9"/>
        <v>1</v>
      </c>
      <c r="H36" s="34">
        <f t="shared" si="9"/>
        <v>0.4540286494</v>
      </c>
      <c r="I36" s="35"/>
      <c r="J36" s="34">
        <f t="shared" ref="J36:M36" si="10">IFERROR(J35/$M$35,"")</f>
        <v>0.987129903</v>
      </c>
      <c r="K36" s="34">
        <f t="shared" si="10"/>
        <v>0.003024959859</v>
      </c>
      <c r="L36" s="34">
        <f t="shared" si="10"/>
        <v>0.009845137145</v>
      </c>
      <c r="M36" s="34">
        <f t="shared" si="10"/>
        <v>1</v>
      </c>
      <c r="N36" s="36"/>
      <c r="O36" s="36"/>
      <c r="P36" s="21"/>
    </row>
  </sheetData>
  <autoFilter ref="$A$1:$P$36">
    <sortState ref="A1:P36">
      <sortCondition ref="A1:A36"/>
      <sortCondition ref="B1:B36"/>
      <sortCondition ref="C1:C36"/>
    </sortState>
  </autoFilter>
  <conditionalFormatting sqref="I2:I34">
    <cfRule type="cellIs" dxfId="0" priority="1" operator="greaterThan">
      <formula>0</formula>
    </cfRule>
  </conditionalFormatting>
  <conditionalFormatting sqref="I2:I34">
    <cfRule type="cellIs" dxfId="1" priority="2" operator="lessThan">
      <formula>0</formula>
    </cfRule>
  </conditionalFormatting>
  <hyperlinks>
    <hyperlink r:id="rId1" ref="B4"/>
    <hyperlink r:id="rId2" ref="B5"/>
    <hyperlink r:id="rId3" ref="B6"/>
    <hyperlink r:id="rId4" ref="B7"/>
    <hyperlink r:id="rId5" ref="B8"/>
    <hyperlink r:id="rId6" ref="B9"/>
    <hyperlink r:id="rId7" ref="B10"/>
    <hyperlink r:id="rId8" ref="B11"/>
    <hyperlink r:id="rId9" ref="B12"/>
    <hyperlink r:id="rId10" ref="B15"/>
    <hyperlink r:id="rId11" ref="B16"/>
    <hyperlink r:id="rId12" ref="B17"/>
    <hyperlink r:id="rId13" ref="B18"/>
    <hyperlink r:id="rId14" ref="B19"/>
    <hyperlink r:id="rId15" ref="B20"/>
    <hyperlink r:id="rId16" ref="B21"/>
    <hyperlink r:id="rId17" ref="B22"/>
    <hyperlink r:id="rId18" ref="B23"/>
    <hyperlink r:id="rId19" ref="B26"/>
    <hyperlink r:id="rId20" ref="B27"/>
    <hyperlink r:id="rId21" ref="B28"/>
    <hyperlink r:id="rId22" ref="B31"/>
    <hyperlink r:id="rId23" ref="B32"/>
    <hyperlink r:id="rId24" ref="B34"/>
  </hyperlinks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3.44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20.67"/>
    <col customWidth="1" min="4" max="4" width="13.0"/>
    <col customWidth="1" min="5" max="6" width="9.0"/>
    <col customWidth="1" min="7" max="7" width="6.56"/>
    <col customWidth="1" min="8" max="8" width="13.33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5" t="s">
        <v>4</v>
      </c>
      <c r="F1" s="5" t="s">
        <v>5</v>
      </c>
      <c r="G1" s="37" t="s">
        <v>6</v>
      </c>
      <c r="H1" s="5" t="s">
        <v>121</v>
      </c>
    </row>
    <row r="2">
      <c r="A2" s="38">
        <v>1.0</v>
      </c>
      <c r="B2" s="10" t="s">
        <v>16</v>
      </c>
      <c r="C2" s="11" t="s">
        <v>17</v>
      </c>
      <c r="D2" s="12" t="s">
        <v>18</v>
      </c>
      <c r="E2" s="39">
        <f>IFERROR('Modifiable - Suffrages par cand'!E2/'Modifiable - Suffrages par cand'!$G$2,"")</f>
        <v>0.7287844431</v>
      </c>
      <c r="F2" s="39">
        <f>IFERROR('Modifiable - Suffrages par cand'!F2/'Modifiable - Suffrages par cand'!$G$2,"")</f>
        <v>0.2712155569</v>
      </c>
      <c r="G2" s="40">
        <f t="shared" ref="G2:G35" si="1">SUM(E2,F2)</f>
        <v>1</v>
      </c>
      <c r="H2" s="41"/>
    </row>
    <row r="3">
      <c r="A3" s="38">
        <v>2.0</v>
      </c>
      <c r="B3" s="10" t="s">
        <v>19</v>
      </c>
      <c r="C3" s="11" t="s">
        <v>20</v>
      </c>
      <c r="D3" s="12" t="s">
        <v>21</v>
      </c>
      <c r="E3" s="39">
        <f>IFERROR('Modifiable - Suffrages par cand'!E3/'Modifiable - Suffrages par cand'!$G$3,"")</f>
        <v>0.6354477275</v>
      </c>
      <c r="F3" s="39">
        <f>IFERROR('Modifiable - Suffrages par cand'!F3/'Modifiable - Suffrages par cand'!$G$3,"")</f>
        <v>0.3645522725</v>
      </c>
      <c r="G3" s="40">
        <f t="shared" si="1"/>
        <v>1</v>
      </c>
      <c r="H3" s="41"/>
    </row>
    <row r="4">
      <c r="A4" s="38">
        <v>3.0</v>
      </c>
      <c r="B4" s="10" t="s">
        <v>22</v>
      </c>
      <c r="C4" s="11" t="s">
        <v>23</v>
      </c>
      <c r="D4" s="12" t="s">
        <v>24</v>
      </c>
      <c r="E4" s="39">
        <f>IFERROR('Modifiable - Suffrages par cand'!E4/'Modifiable - Suffrages par cand'!$G$4,"")</f>
        <v>0.7065414948</v>
      </c>
      <c r="F4" s="39">
        <f>IFERROR('Modifiable - Suffrages par cand'!F4/'Modifiable - Suffrages par cand'!$G$4,"")</f>
        <v>0.2934585052</v>
      </c>
      <c r="G4" s="40">
        <f t="shared" si="1"/>
        <v>1</v>
      </c>
      <c r="H4" s="41"/>
    </row>
    <row r="5">
      <c r="A5" s="38">
        <v>4.0</v>
      </c>
      <c r="B5" s="10" t="s">
        <v>26</v>
      </c>
      <c r="C5" s="11" t="s">
        <v>27</v>
      </c>
      <c r="D5" s="12" t="s">
        <v>28</v>
      </c>
      <c r="E5" s="39">
        <f>IFERROR('Modifiable - Suffrages par cand'!E5/'Modifiable - Suffrages par cand'!$G$5,"")</f>
        <v>0.7432182939</v>
      </c>
      <c r="F5" s="39">
        <f>IFERROR('Modifiable - Suffrages par cand'!F5/'Modifiable - Suffrages par cand'!$G$5,"")</f>
        <v>0.2567817061</v>
      </c>
      <c r="G5" s="40">
        <f t="shared" si="1"/>
        <v>1</v>
      </c>
      <c r="H5" s="41"/>
    </row>
    <row r="6">
      <c r="A6" s="38">
        <v>5.0</v>
      </c>
      <c r="B6" s="10" t="s">
        <v>29</v>
      </c>
      <c r="C6" s="11" t="s">
        <v>30</v>
      </c>
      <c r="D6" s="12" t="s">
        <v>31</v>
      </c>
      <c r="E6" s="39">
        <f>IFERROR('Modifiable - Suffrages par cand'!E6/'Modifiable - Suffrages par cand'!$G$6,"")</f>
        <v>0.7481033431</v>
      </c>
      <c r="F6" s="39">
        <f>IFERROR('Modifiable - Suffrages par cand'!F6/'Modifiable - Suffrages par cand'!$G$6,"")</f>
        <v>0.2518966569</v>
      </c>
      <c r="G6" s="40">
        <f t="shared" si="1"/>
        <v>1</v>
      </c>
      <c r="H6" s="42"/>
    </row>
    <row r="7">
      <c r="A7" s="38">
        <v>6.0</v>
      </c>
      <c r="B7" s="10" t="s">
        <v>33</v>
      </c>
      <c r="C7" s="11" t="s">
        <v>34</v>
      </c>
      <c r="D7" s="12" t="s">
        <v>35</v>
      </c>
      <c r="E7" s="39">
        <f>IFERROR('Modifiable - Suffrages par cand'!E7/'Modifiable - Suffrages par cand'!$G$7,"")</f>
        <v>0.6857119793</v>
      </c>
      <c r="F7" s="39">
        <f>IFERROR('Modifiable - Suffrages par cand'!F7/'Modifiable - Suffrages par cand'!$G$7,"")</f>
        <v>0.3142880207</v>
      </c>
      <c r="G7" s="40">
        <f t="shared" si="1"/>
        <v>1</v>
      </c>
      <c r="H7" s="43"/>
    </row>
    <row r="8">
      <c r="A8" s="38">
        <v>7.0</v>
      </c>
      <c r="B8" s="10" t="s">
        <v>36</v>
      </c>
      <c r="C8" s="11" t="s">
        <v>37</v>
      </c>
      <c r="D8" s="12" t="s">
        <v>38</v>
      </c>
      <c r="E8" s="39">
        <f>IFERROR('Modifiable - Suffrages par cand'!E8/'Modifiable - Suffrages par cand'!$G$8,"")</f>
        <v>0.6029197482</v>
      </c>
      <c r="F8" s="39">
        <f>IFERROR('Modifiable - Suffrages par cand'!F8/'Modifiable - Suffrages par cand'!$G$8,"")</f>
        <v>0.3970802518</v>
      </c>
      <c r="G8" s="40">
        <f t="shared" si="1"/>
        <v>1</v>
      </c>
      <c r="H8" s="43"/>
    </row>
    <row r="9">
      <c r="A9" s="38">
        <v>8.0</v>
      </c>
      <c r="B9" s="10" t="s">
        <v>39</v>
      </c>
      <c r="C9" s="11" t="s">
        <v>40</v>
      </c>
      <c r="D9" s="12" t="s">
        <v>41</v>
      </c>
      <c r="E9" s="39">
        <f>IFERROR('Modifiable - Suffrages par cand'!E9/'Modifiable - Suffrages par cand'!$G$9,"")</f>
        <v>0.5644307149</v>
      </c>
      <c r="F9" s="39">
        <f>IFERROR('Modifiable - Suffrages par cand'!F9/'Modifiable - Suffrages par cand'!$G$9,"")</f>
        <v>0.4355692851</v>
      </c>
      <c r="G9" s="40">
        <f t="shared" si="1"/>
        <v>1</v>
      </c>
      <c r="H9" s="43"/>
    </row>
    <row r="10">
      <c r="A10" s="38">
        <v>9.0</v>
      </c>
      <c r="B10" s="10" t="s">
        <v>42</v>
      </c>
      <c r="C10" s="22" t="s">
        <v>43</v>
      </c>
      <c r="D10" s="12" t="s">
        <v>44</v>
      </c>
      <c r="E10" s="39">
        <f>IFERROR('Modifiable - Suffrages par cand'!E10/'Modifiable - Suffrages par cand'!$G$10,"")</f>
        <v>0.6392981168</v>
      </c>
      <c r="F10" s="39">
        <f>IFERROR('Modifiable - Suffrages par cand'!F10/'Modifiable - Suffrages par cand'!$G$10,"")</f>
        <v>0.3607018832</v>
      </c>
      <c r="G10" s="40">
        <f t="shared" si="1"/>
        <v>1</v>
      </c>
      <c r="H10" s="44"/>
    </row>
    <row r="11">
      <c r="A11" s="38">
        <v>10.0</v>
      </c>
      <c r="B11" s="10" t="s">
        <v>45</v>
      </c>
      <c r="C11" s="11" t="s">
        <v>46</v>
      </c>
      <c r="D11" s="12" t="s">
        <v>47</v>
      </c>
      <c r="E11" s="39">
        <f>IFERROR('Modifiable - Suffrages par cand'!E11/'Modifiable - Suffrages par cand'!$G$11,"")</f>
        <v>0.6288105592</v>
      </c>
      <c r="F11" s="39">
        <f>IFERROR('Modifiable - Suffrages par cand'!F11/'Modifiable - Suffrages par cand'!$G$11,"")</f>
        <v>0.3711894408</v>
      </c>
      <c r="G11" s="40">
        <f t="shared" si="1"/>
        <v>1</v>
      </c>
      <c r="H11" s="41"/>
    </row>
    <row r="12">
      <c r="A12" s="38">
        <v>11.0</v>
      </c>
      <c r="B12" s="10" t="s">
        <v>48</v>
      </c>
      <c r="C12" s="11" t="s">
        <v>49</v>
      </c>
      <c r="D12" s="12" t="s">
        <v>50</v>
      </c>
      <c r="E12" s="39">
        <f>IFERROR('Modifiable - Suffrages par cand'!E12/'Modifiable - Suffrages par cand'!$G$12,"")</f>
        <v>0.5835345167</v>
      </c>
      <c r="F12" s="39">
        <f>IFERROR('Modifiable - Suffrages par cand'!F12/'Modifiable - Suffrages par cand'!$G$12,"")</f>
        <v>0.4164654833</v>
      </c>
      <c r="G12" s="40">
        <f t="shared" si="1"/>
        <v>1</v>
      </c>
      <c r="H12" s="41"/>
    </row>
    <row r="13">
      <c r="A13" s="38">
        <v>12.0</v>
      </c>
      <c r="B13" s="10" t="s">
        <v>51</v>
      </c>
      <c r="C13" s="11" t="s">
        <v>52</v>
      </c>
      <c r="D13" s="12" t="s">
        <v>53</v>
      </c>
      <c r="E13" s="39">
        <f>IFERROR('Modifiable - Suffrages par cand'!E13/'Modifiable - Suffrages par cand'!$G$13,"")</f>
        <v>0.722780303</v>
      </c>
      <c r="F13" s="39">
        <f>IFERROR('Modifiable - Suffrages par cand'!F13/'Modifiable - Suffrages par cand'!$G$13,"")</f>
        <v>0.277219697</v>
      </c>
      <c r="G13" s="40">
        <f t="shared" si="1"/>
        <v>1</v>
      </c>
      <c r="H13" s="41"/>
    </row>
    <row r="14">
      <c r="A14" s="38">
        <v>13.0</v>
      </c>
      <c r="B14" s="10" t="s">
        <v>54</v>
      </c>
      <c r="C14" s="11" t="s">
        <v>55</v>
      </c>
      <c r="D14" s="12" t="s">
        <v>56</v>
      </c>
      <c r="E14" s="39">
        <f>IFERROR('Modifiable - Suffrages par cand'!E14/'Modifiable - Suffrages par cand'!$G$14,"")</f>
        <v>0.6741995345</v>
      </c>
      <c r="F14" s="39">
        <f>IFERROR('Modifiable - Suffrages par cand'!F14/'Modifiable - Suffrages par cand'!$G$14,"")</f>
        <v>0.3258004655</v>
      </c>
      <c r="G14" s="40">
        <f t="shared" si="1"/>
        <v>1</v>
      </c>
      <c r="H14" s="41"/>
    </row>
    <row r="15">
      <c r="A15" s="38">
        <v>14.0</v>
      </c>
      <c r="B15" s="10" t="s">
        <v>57</v>
      </c>
      <c r="C15" s="11" t="s">
        <v>58</v>
      </c>
      <c r="D15" s="12" t="s">
        <v>59</v>
      </c>
      <c r="E15" s="39">
        <f>IFERROR('Modifiable - Suffrages par cand'!E15/'Modifiable - Suffrages par cand'!$G$15,"")</f>
        <v>0.692050902</v>
      </c>
      <c r="F15" s="39">
        <f>IFERROR('Modifiable - Suffrages par cand'!F15/'Modifiable - Suffrages par cand'!$G$15,"")</f>
        <v>0.307949098</v>
      </c>
      <c r="G15" s="40">
        <f t="shared" si="1"/>
        <v>1</v>
      </c>
      <c r="H15" s="44"/>
    </row>
    <row r="16">
      <c r="A16" s="38">
        <v>15.0</v>
      </c>
      <c r="B16" s="10" t="s">
        <v>60</v>
      </c>
      <c r="C16" s="11" t="s">
        <v>61</v>
      </c>
      <c r="D16" s="12" t="s">
        <v>62</v>
      </c>
      <c r="E16" s="39">
        <f>IFERROR('Modifiable - Suffrages par cand'!E16/'Modifiable - Suffrages par cand'!$G$16,"")</f>
        <v>0.6752968992</v>
      </c>
      <c r="F16" s="39">
        <f>IFERROR('Modifiable - Suffrages par cand'!F16/'Modifiable - Suffrages par cand'!$G$16,"")</f>
        <v>0.3247031008</v>
      </c>
      <c r="G16" s="40">
        <f t="shared" si="1"/>
        <v>1</v>
      </c>
      <c r="H16" s="43"/>
    </row>
    <row r="17">
      <c r="A17" s="38">
        <v>16.0</v>
      </c>
      <c r="B17" s="10" t="s">
        <v>64</v>
      </c>
      <c r="C17" s="11" t="s">
        <v>65</v>
      </c>
      <c r="D17" s="12" t="s">
        <v>66</v>
      </c>
      <c r="E17" s="39">
        <f>IFERROR('Modifiable - Suffrages par cand'!E17/'Modifiable - Suffrages par cand'!$G$17,"")</f>
        <v>0.7075346889</v>
      </c>
      <c r="F17" s="39">
        <f>IFERROR('Modifiable - Suffrages par cand'!F17/'Modifiable - Suffrages par cand'!$G$17,"")</f>
        <v>0.2924653111</v>
      </c>
      <c r="G17" s="40">
        <f t="shared" si="1"/>
        <v>1</v>
      </c>
      <c r="H17" s="44"/>
    </row>
    <row r="18">
      <c r="A18" s="38">
        <v>17.0</v>
      </c>
      <c r="B18" s="10" t="s">
        <v>67</v>
      </c>
      <c r="C18" s="11" t="s">
        <v>68</v>
      </c>
      <c r="D18" s="12" t="s">
        <v>69</v>
      </c>
      <c r="E18" s="39">
        <f>IFERROR('Modifiable - Suffrages par cand'!E18/'Modifiable - Suffrages par cand'!$G$18,"")</f>
        <v>0.7870031413</v>
      </c>
      <c r="F18" s="39">
        <f>IFERROR('Modifiable - Suffrages par cand'!F18/'Modifiable - Suffrages par cand'!$G$18,"")</f>
        <v>0.2129968587</v>
      </c>
      <c r="G18" s="40">
        <f t="shared" si="1"/>
        <v>1</v>
      </c>
      <c r="H18" s="44"/>
    </row>
    <row r="19">
      <c r="A19" s="38">
        <v>18.0</v>
      </c>
      <c r="B19" s="45" t="s">
        <v>70</v>
      </c>
      <c r="C19" s="46" t="s">
        <v>71</v>
      </c>
      <c r="D19" s="23" t="s">
        <v>72</v>
      </c>
      <c r="E19" s="39">
        <f>IFERROR('Modifiable - Suffrages par cand'!E19/'Modifiable - Suffrages par cand'!$G$19,"")</f>
        <v>0.8339896715</v>
      </c>
      <c r="F19" s="39">
        <f>IFERROR('Modifiable - Suffrages par cand'!F19/'Modifiable - Suffrages par cand'!$G$19,"")</f>
        <v>0.1660103285</v>
      </c>
      <c r="G19" s="40">
        <f t="shared" si="1"/>
        <v>1</v>
      </c>
      <c r="H19" s="43"/>
    </row>
    <row r="20">
      <c r="A20" s="38">
        <v>19.0</v>
      </c>
      <c r="B20" s="10" t="s">
        <v>73</v>
      </c>
      <c r="C20" s="11" t="s">
        <v>74</v>
      </c>
      <c r="D20" s="12" t="s">
        <v>75</v>
      </c>
      <c r="E20" s="39">
        <f>IFERROR('Modifiable - Suffrages par cand'!E20/'Modifiable - Suffrages par cand'!$G$20,"")</f>
        <v>0.9112734289</v>
      </c>
      <c r="F20" s="39">
        <f>IFERROR('Modifiable - Suffrages par cand'!F20/'Modifiable - Suffrages par cand'!$G$20,"")</f>
        <v>0.08872657111</v>
      </c>
      <c r="G20" s="40">
        <f t="shared" si="1"/>
        <v>1</v>
      </c>
      <c r="H20" s="43"/>
    </row>
    <row r="21">
      <c r="A21" s="38">
        <v>20.0</v>
      </c>
      <c r="B21" s="10" t="s">
        <v>76</v>
      </c>
      <c r="C21" s="11" t="s">
        <v>77</v>
      </c>
      <c r="D21" s="12" t="s">
        <v>78</v>
      </c>
      <c r="E21" s="39">
        <f>IFERROR('Modifiable - Suffrages par cand'!E21/'Modifiable - Suffrages par cand'!$G$21,"")</f>
        <v>0.6961031369</v>
      </c>
      <c r="F21" s="39">
        <f>IFERROR('Modifiable - Suffrages par cand'!F21/'Modifiable - Suffrages par cand'!$G$21,"")</f>
        <v>0.3038968631</v>
      </c>
      <c r="G21" s="40">
        <f t="shared" si="1"/>
        <v>1</v>
      </c>
      <c r="H21" s="41"/>
    </row>
    <row r="22">
      <c r="A22" s="38">
        <v>21.0</v>
      </c>
      <c r="B22" s="10" t="s">
        <v>79</v>
      </c>
      <c r="C22" s="11" t="s">
        <v>80</v>
      </c>
      <c r="D22" s="12" t="s">
        <v>81</v>
      </c>
      <c r="E22" s="39">
        <f>IFERROR('Modifiable - Suffrages par cand'!E22/'Modifiable - Suffrages par cand'!$G$22,"")</f>
        <v>0.6673469076</v>
      </c>
      <c r="F22" s="39">
        <f>IFERROR('Modifiable - Suffrages par cand'!F22/'Modifiable - Suffrages par cand'!$G$22,"")</f>
        <v>0.3326530924</v>
      </c>
      <c r="G22" s="40">
        <f t="shared" si="1"/>
        <v>1</v>
      </c>
      <c r="H22" s="41"/>
    </row>
    <row r="23">
      <c r="A23" s="38">
        <v>22.0</v>
      </c>
      <c r="B23" s="10" t="s">
        <v>82</v>
      </c>
      <c r="C23" s="11" t="s">
        <v>83</v>
      </c>
      <c r="D23" s="12" t="s">
        <v>84</v>
      </c>
      <c r="E23" s="39">
        <f>IFERROR('Modifiable - Suffrages par cand'!E23/'Modifiable - Suffrages par cand'!$G$23,"")</f>
        <v>0.7055254807</v>
      </c>
      <c r="F23" s="39">
        <f>IFERROR('Modifiable - Suffrages par cand'!F23/'Modifiable - Suffrages par cand'!$G$23,"")</f>
        <v>0.2944745193</v>
      </c>
      <c r="G23" s="40">
        <f t="shared" si="1"/>
        <v>1</v>
      </c>
      <c r="H23" s="41"/>
    </row>
    <row r="24">
      <c r="A24" s="38">
        <v>23.0</v>
      </c>
      <c r="B24" s="10" t="s">
        <v>85</v>
      </c>
      <c r="C24" s="11" t="s">
        <v>86</v>
      </c>
      <c r="D24" s="12" t="s">
        <v>87</v>
      </c>
      <c r="E24" s="39">
        <f>IFERROR('Modifiable - Suffrages par cand'!E24/'Modifiable - Suffrages par cand'!$G$24,"")</f>
        <v>0.8077398307</v>
      </c>
      <c r="F24" s="39">
        <f>IFERROR('Modifiable - Suffrages par cand'!F24/'Modifiable - Suffrages par cand'!$G$24,"")</f>
        <v>0.1922601693</v>
      </c>
      <c r="G24" s="40">
        <f t="shared" si="1"/>
        <v>1</v>
      </c>
      <c r="H24" s="41"/>
    </row>
    <row r="25">
      <c r="A25" s="38">
        <v>24.0</v>
      </c>
      <c r="B25" s="10" t="s">
        <v>88</v>
      </c>
      <c r="C25" s="11" t="s">
        <v>89</v>
      </c>
      <c r="D25" s="12" t="s">
        <v>90</v>
      </c>
      <c r="E25" s="39">
        <f>IFERROR('Modifiable - Suffrages par cand'!E25/'Modifiable - Suffrages par cand'!$G$25,"")</f>
        <v>0.7905490605</v>
      </c>
      <c r="F25" s="39">
        <f>IFERROR('Modifiable - Suffrages par cand'!F25/'Modifiable - Suffrages par cand'!$G$25,"")</f>
        <v>0.2094509395</v>
      </c>
      <c r="G25" s="40">
        <f t="shared" si="1"/>
        <v>1</v>
      </c>
      <c r="H25" s="43"/>
    </row>
    <row r="26">
      <c r="A26" s="38">
        <v>25.0</v>
      </c>
      <c r="B26" s="10" t="s">
        <v>91</v>
      </c>
      <c r="C26" s="11" t="s">
        <v>92</v>
      </c>
      <c r="D26" s="12" t="s">
        <v>93</v>
      </c>
      <c r="E26" s="39">
        <f>IFERROR('Modifiable - Suffrages par cand'!E26/'Modifiable - Suffrages par cand'!$G$26,"")</f>
        <v>0.9231124817</v>
      </c>
      <c r="F26" s="39">
        <f>IFERROR('Modifiable - Suffrages par cand'!F26/'Modifiable - Suffrages par cand'!$G$26,"")</f>
        <v>0.07688751828</v>
      </c>
      <c r="G26" s="40">
        <f t="shared" si="1"/>
        <v>1</v>
      </c>
      <c r="H26" s="42"/>
    </row>
    <row r="27">
      <c r="A27" s="38">
        <v>26.0</v>
      </c>
      <c r="B27" s="10" t="s">
        <v>94</v>
      </c>
      <c r="C27" s="11" t="s">
        <v>95</v>
      </c>
      <c r="D27" s="12" t="s">
        <v>96</v>
      </c>
      <c r="E27" s="39">
        <f>IFERROR('Modifiable - Suffrages par cand'!E27/'Modifiable - Suffrages par cand'!$G$27,"")</f>
        <v>0.8980047932</v>
      </c>
      <c r="F27" s="39">
        <f>IFERROR('Modifiable - Suffrages par cand'!F27/'Modifiable - Suffrages par cand'!$G$27,"")</f>
        <v>0.1019952068</v>
      </c>
      <c r="G27" s="40">
        <f t="shared" si="1"/>
        <v>1</v>
      </c>
      <c r="H27" s="43"/>
    </row>
    <row r="28">
      <c r="A28" s="38">
        <v>27.0</v>
      </c>
      <c r="B28" s="45" t="s">
        <v>97</v>
      </c>
      <c r="C28" s="46" t="s">
        <v>98</v>
      </c>
      <c r="D28" s="23" t="s">
        <v>99</v>
      </c>
      <c r="E28" s="39">
        <f>IFERROR('Modifiable - Suffrages par cand'!E28/'Modifiable - Suffrages par cand'!$G$28,"")</f>
        <v>0.960939693</v>
      </c>
      <c r="F28" s="39">
        <f>IFERROR('Modifiable - Suffrages par cand'!F28/'Modifiable - Suffrages par cand'!$G$28,"")</f>
        <v>0.03906030704</v>
      </c>
      <c r="G28" s="40">
        <f t="shared" si="1"/>
        <v>1</v>
      </c>
      <c r="H28" s="43"/>
    </row>
    <row r="29">
      <c r="A29" s="38">
        <v>28.0</v>
      </c>
      <c r="B29" s="45" t="s">
        <v>100</v>
      </c>
      <c r="C29" s="46" t="s">
        <v>101</v>
      </c>
      <c r="D29" s="23" t="s">
        <v>102</v>
      </c>
      <c r="E29" s="39">
        <f>IFERROR('Modifiable - Suffrages par cand'!E29/'Modifiable - Suffrages par cand'!$G$29,"")</f>
        <v>0.7737776076</v>
      </c>
      <c r="F29" s="39">
        <f>IFERROR('Modifiable - Suffrages par cand'!F29/'Modifiable - Suffrages par cand'!$G$29,"")</f>
        <v>0.2262223924</v>
      </c>
      <c r="G29" s="40">
        <f t="shared" si="1"/>
        <v>1</v>
      </c>
      <c r="H29" s="43"/>
    </row>
    <row r="30">
      <c r="A30" s="38">
        <v>29.0</v>
      </c>
      <c r="B30" s="10" t="s">
        <v>103</v>
      </c>
      <c r="C30" s="11" t="s">
        <v>104</v>
      </c>
      <c r="D30" s="12" t="s">
        <v>105</v>
      </c>
      <c r="E30" s="39">
        <f>IFERROR('Modifiable - Suffrages par cand'!E30/'Modifiable - Suffrages par cand'!$G$30,"")</f>
        <v>0.6708507671</v>
      </c>
      <c r="F30" s="39">
        <f>IFERROR('Modifiable - Suffrages par cand'!F30/'Modifiable - Suffrages par cand'!$G$30,"")</f>
        <v>0.3291492329</v>
      </c>
      <c r="G30" s="40">
        <f t="shared" si="1"/>
        <v>1</v>
      </c>
      <c r="H30" s="43"/>
    </row>
    <row r="31">
      <c r="A31" s="38">
        <v>30.0</v>
      </c>
      <c r="B31" s="10" t="s">
        <v>106</v>
      </c>
      <c r="C31" s="11" t="s">
        <v>107</v>
      </c>
      <c r="D31" s="12" t="s">
        <v>108</v>
      </c>
      <c r="E31" s="39">
        <f>IFERROR('Modifiable - Suffrages par cand'!E31/'Modifiable - Suffrages par cand'!$G$31,"")</f>
        <v>0.8591065292</v>
      </c>
      <c r="F31" s="39">
        <f>IFERROR('Modifiable - Suffrages par cand'!F31/'Modifiable - Suffrages par cand'!$G$31,"")</f>
        <v>0.1408934708</v>
      </c>
      <c r="G31" s="40">
        <f t="shared" si="1"/>
        <v>1</v>
      </c>
      <c r="H31" s="43"/>
    </row>
    <row r="32">
      <c r="A32" s="38">
        <v>31.0</v>
      </c>
      <c r="B32" s="10" t="s">
        <v>109</v>
      </c>
      <c r="C32" s="11" t="s">
        <v>110</v>
      </c>
      <c r="D32" s="12" t="s">
        <v>111</v>
      </c>
      <c r="E32" s="39">
        <f>IFERROR('Modifiable - Suffrages par cand'!E32/'Modifiable - Suffrages par cand'!$G$32,"")</f>
        <v>0.8758349705</v>
      </c>
      <c r="F32" s="39">
        <f>IFERROR('Modifiable - Suffrages par cand'!F32/'Modifiable - Suffrages par cand'!$G$32,"")</f>
        <v>0.1241650295</v>
      </c>
      <c r="G32" s="40">
        <f t="shared" si="1"/>
        <v>1</v>
      </c>
      <c r="H32" s="43"/>
    </row>
    <row r="33" ht="21.75" customHeight="1">
      <c r="A33" s="38">
        <v>32.0</v>
      </c>
      <c r="B33" s="10" t="s">
        <v>112</v>
      </c>
      <c r="C33" s="22" t="s">
        <v>113</v>
      </c>
      <c r="D33" s="12" t="s">
        <v>114</v>
      </c>
      <c r="E33" s="39">
        <f>IFERROR('Modifiable - Suffrages par cand'!E33/'Modifiable - Suffrages par cand'!$G$33,"")</f>
        <v>0.8507677112</v>
      </c>
      <c r="F33" s="39">
        <f>IFERROR('Modifiable - Suffrages par cand'!F33/'Modifiable - Suffrages par cand'!$G$33,"")</f>
        <v>0.1492322888</v>
      </c>
      <c r="G33" s="40">
        <f t="shared" si="1"/>
        <v>1</v>
      </c>
      <c r="H33" s="44"/>
    </row>
    <row r="34" ht="22.5" customHeight="1">
      <c r="A34" s="38">
        <v>33.0</v>
      </c>
      <c r="B34" s="10" t="s">
        <v>115</v>
      </c>
      <c r="C34" s="11" t="s">
        <v>116</v>
      </c>
      <c r="D34" s="12" t="s">
        <v>117</v>
      </c>
      <c r="E34" s="39">
        <f>IFERROR('Modifiable - Suffrages par cand'!E34/'Modifiable - Suffrages par cand'!$G$34,"")</f>
        <v>0.7936219039</v>
      </c>
      <c r="F34" s="39">
        <f>IFERROR('Modifiable - Suffrages par cand'!F34/'Modifiable - Suffrages par cand'!$G$34,"")</f>
        <v>0.2063780961</v>
      </c>
      <c r="G34" s="40">
        <f t="shared" si="1"/>
        <v>1</v>
      </c>
      <c r="H34" s="44"/>
    </row>
    <row r="35">
      <c r="A35" s="47">
        <v>34.0</v>
      </c>
      <c r="B35" s="24"/>
      <c r="C35" s="11" t="s">
        <v>6</v>
      </c>
      <c r="D35" s="12" t="s">
        <v>118</v>
      </c>
      <c r="E35" s="48">
        <f>IFERROR('Modifiable - Suffrages par cand'!E35/'Modifiable - Suffrages par cand'!$G$35,"")</f>
        <v>0.7270143247</v>
      </c>
      <c r="F35" s="48">
        <f>IFERROR('Modifiable - Suffrages par cand'!F35/'Modifiable - Suffrages par cand'!$G$35,"")</f>
        <v>0.2729856753</v>
      </c>
      <c r="G35" s="40">
        <f t="shared" si="1"/>
        <v>1</v>
      </c>
      <c r="H35" s="49"/>
    </row>
  </sheetData>
  <autoFilter ref="$A$1:$H$35">
    <sortState ref="A1:H35">
      <sortCondition ref="A1:A35"/>
      <sortCondition ref="B1:B35"/>
    </sortState>
  </autoFilter>
  <conditionalFormatting sqref="E2:G35">
    <cfRule type="cellIs" dxfId="2" priority="1" operator="equal">
      <formula>0</formula>
    </cfRule>
  </conditionalFormatting>
  <hyperlinks>
    <hyperlink r:id="rId1" ref="B4"/>
    <hyperlink r:id="rId2" ref="B5"/>
    <hyperlink r:id="rId3" ref="B6"/>
    <hyperlink r:id="rId4" ref="B7"/>
    <hyperlink r:id="rId5" ref="B8"/>
    <hyperlink r:id="rId6" ref="B9"/>
    <hyperlink r:id="rId7" ref="B10"/>
    <hyperlink r:id="rId8" ref="B11"/>
    <hyperlink r:id="rId9" ref="B12"/>
    <hyperlink r:id="rId10" ref="B15"/>
    <hyperlink r:id="rId11" ref="B16"/>
    <hyperlink r:id="rId12" ref="B17"/>
    <hyperlink r:id="rId13" ref="B18"/>
    <hyperlink r:id="rId14" ref="B19"/>
    <hyperlink r:id="rId15" ref="B20"/>
    <hyperlink r:id="rId16" ref="B21"/>
    <hyperlink r:id="rId17" ref="B22"/>
    <hyperlink r:id="rId18" ref="B23"/>
    <hyperlink r:id="rId19" ref="B26"/>
    <hyperlink r:id="rId20" ref="B27"/>
    <hyperlink r:id="rId21" ref="B28"/>
    <hyperlink r:id="rId22" ref="B31"/>
    <hyperlink r:id="rId23" ref="B32"/>
    <hyperlink r:id="rId24" ref="B33"/>
    <hyperlink r:id="rId25" ref="B34"/>
  </hyperlinks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3.44" defaultRowHeight="15.75"/>
  <cols>
    <col customWidth="1" min="1" max="1" width="7.44"/>
    <col customWidth="1" min="2" max="2" width="28.22"/>
    <col customWidth="1" min="3" max="3" width="10.0"/>
  </cols>
  <sheetData>
    <row r="1">
      <c r="A1" s="50" t="s">
        <v>0</v>
      </c>
      <c r="B1" s="50" t="s">
        <v>122</v>
      </c>
      <c r="C1" s="51" t="s">
        <v>123</v>
      </c>
    </row>
    <row r="2">
      <c r="A2" s="52">
        <v>1.0</v>
      </c>
      <c r="B2" s="53" t="s">
        <v>124</v>
      </c>
      <c r="C2" s="54">
        <f>'Non modifiable - % suffrages pa'!E35</f>
        <v>0.7270143247</v>
      </c>
    </row>
    <row r="3">
      <c r="A3" s="52">
        <v>2.0</v>
      </c>
      <c r="B3" s="53" t="s">
        <v>125</v>
      </c>
      <c r="C3" s="54">
        <f>'Non modifiable - % suffrages pa'!F35</f>
        <v>0.2729856753</v>
      </c>
    </row>
    <row r="6">
      <c r="B6" s="55" t="s">
        <v>126</v>
      </c>
      <c r="C6" s="54">
        <f>SUM(C2:C3)</f>
        <v>1</v>
      </c>
    </row>
  </sheetData>
  <autoFilter ref="$A$1:$C$3">
    <sortState ref="A1:C3">
      <sortCondition descending="1" ref="C1:C3"/>
      <sortCondition ref="A1:A3"/>
    </sortState>
  </autoFil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3.44" defaultRowHeight="15.75"/>
  <cols>
    <col customWidth="1" min="1" max="1" width="20.11"/>
    <col customWidth="1" min="2" max="2" width="9.0"/>
    <col customWidth="1" min="3" max="4" width="7.78"/>
    <col customWidth="1" min="5" max="5" width="8.44"/>
    <col customWidth="1" min="6" max="6" width="9.67"/>
    <col customWidth="1" min="7" max="7" width="6.56"/>
    <col customWidth="1" min="8" max="8" width="7.78"/>
    <col customWidth="1" min="9" max="9" width="11.22"/>
    <col customWidth="1" min="10" max="10" width="8.22"/>
    <col customWidth="1" min="11" max="12" width="8.44"/>
  </cols>
  <sheetData>
    <row r="1">
      <c r="A1" s="56"/>
      <c r="B1" s="57" t="s">
        <v>127</v>
      </c>
      <c r="C1" s="57" t="s">
        <v>128</v>
      </c>
      <c r="E1" s="58" t="s">
        <v>129</v>
      </c>
      <c r="F1" s="59" t="s">
        <v>130</v>
      </c>
      <c r="G1" s="59"/>
      <c r="H1" s="59"/>
    </row>
    <row r="2">
      <c r="A2" s="60"/>
      <c r="B2" s="61"/>
      <c r="E2" s="62"/>
      <c r="F2" s="63" t="s">
        <v>131</v>
      </c>
    </row>
    <row r="3" ht="6.0" customHeight="1">
      <c r="A3" s="60"/>
      <c r="B3" s="61"/>
      <c r="C3" s="61"/>
      <c r="D3" s="61"/>
      <c r="E3" s="57"/>
      <c r="F3" s="64"/>
      <c r="G3" s="57"/>
      <c r="H3" s="57"/>
      <c r="J3" s="62"/>
      <c r="K3" s="62"/>
      <c r="L3" s="61"/>
    </row>
    <row r="4" ht="3.75" customHeight="1">
      <c r="A4" s="65"/>
      <c r="B4" s="61"/>
      <c r="C4" s="61"/>
      <c r="D4" s="61"/>
      <c r="E4" s="57"/>
      <c r="F4" s="57"/>
      <c r="G4" s="61"/>
      <c r="H4" s="61"/>
      <c r="I4" s="61"/>
      <c r="J4" s="61"/>
      <c r="K4" s="61"/>
      <c r="L4" s="61"/>
    </row>
    <row r="5" ht="30.0" customHeight="1">
      <c r="A5" s="66" t="s">
        <v>132</v>
      </c>
      <c r="B5" s="5" t="s">
        <v>133</v>
      </c>
      <c r="C5" s="5" t="s">
        <v>134</v>
      </c>
      <c r="D5" s="5" t="s">
        <v>135</v>
      </c>
      <c r="E5" s="5" t="s">
        <v>136</v>
      </c>
      <c r="F5" s="5" t="s">
        <v>137</v>
      </c>
      <c r="G5" s="5" t="s">
        <v>138</v>
      </c>
      <c r="H5" s="5" t="s">
        <v>139</v>
      </c>
      <c r="I5" s="5" t="s">
        <v>140</v>
      </c>
      <c r="J5" s="5" t="s">
        <v>141</v>
      </c>
      <c r="K5" s="5" t="s">
        <v>142</v>
      </c>
      <c r="L5" s="5" t="s">
        <v>143</v>
      </c>
    </row>
    <row r="6">
      <c r="A6" s="67" t="s">
        <v>17</v>
      </c>
      <c r="B6" s="19">
        <v>299630.0</v>
      </c>
      <c r="C6" s="68"/>
      <c r="D6" s="68">
        <f t="shared" ref="D6:D39" si="1">E6+F6+G6</f>
        <v>174636</v>
      </c>
      <c r="E6" s="19">
        <f>'Modifiable - Suffrages par cand'!G2</f>
        <v>174636</v>
      </c>
      <c r="F6" s="19" t="str">
        <f>'Modifiable - Suffrages par cand'!K2</f>
        <v/>
      </c>
      <c r="G6" s="19" t="str">
        <f>'Modifiable - Suffrages par cand'!L2</f>
        <v/>
      </c>
      <c r="H6" s="69">
        <f t="shared" ref="H6:H39" si="2">if(C6-(E6+F6+G6),C6-(E6+F6+G6),"OK")</f>
        <v>-174636</v>
      </c>
      <c r="I6" s="70">
        <f t="shared" ref="I6:I39" si="3">IFERROR(C6/B6,"")</f>
        <v>0</v>
      </c>
      <c r="J6" s="70">
        <f t="shared" ref="J6:J39" si="4">D6/B6</f>
        <v>0.5828388346</v>
      </c>
      <c r="K6" s="71">
        <f t="shared" ref="K6:K39" si="5">if(I6=J6,"OK",I6-J6)</f>
        <v>-0.5828388346</v>
      </c>
      <c r="L6" s="72" t="s">
        <v>144</v>
      </c>
    </row>
    <row r="7">
      <c r="A7" s="67" t="s">
        <v>20</v>
      </c>
      <c r="B7" s="19">
        <v>314034.0</v>
      </c>
      <c r="C7" s="68"/>
      <c r="D7" s="68">
        <f t="shared" si="1"/>
        <v>199206</v>
      </c>
      <c r="E7" s="19">
        <f>'Modifiable - Suffrages par cand'!G3</f>
        <v>199206</v>
      </c>
      <c r="F7" s="19" t="str">
        <f>'Modifiable - Suffrages par cand'!K3</f>
        <v/>
      </c>
      <c r="G7" s="19" t="str">
        <f>'Modifiable - Suffrages par cand'!L3</f>
        <v/>
      </c>
      <c r="H7" s="69">
        <f t="shared" si="2"/>
        <v>-199206</v>
      </c>
      <c r="I7" s="70">
        <f t="shared" si="3"/>
        <v>0</v>
      </c>
      <c r="J7" s="70">
        <f t="shared" si="4"/>
        <v>0.6343453257</v>
      </c>
      <c r="K7" s="71">
        <f t="shared" si="5"/>
        <v>-0.6343453257</v>
      </c>
      <c r="L7" s="72" t="s">
        <v>144</v>
      </c>
    </row>
    <row r="8">
      <c r="A8" s="67" t="s">
        <v>23</v>
      </c>
      <c r="B8" s="19">
        <v>308006.0</v>
      </c>
      <c r="C8" s="68">
        <v>194091.0</v>
      </c>
      <c r="D8" s="68">
        <f t="shared" si="1"/>
        <v>194091</v>
      </c>
      <c r="E8" s="19">
        <f>'Modifiable - Suffrages par cand'!G4</f>
        <v>189819</v>
      </c>
      <c r="F8" s="19">
        <f>'Modifiable - Suffrages par cand'!K4</f>
        <v>1162</v>
      </c>
      <c r="G8" s="19">
        <f>'Modifiable - Suffrages par cand'!L4</f>
        <v>3110</v>
      </c>
      <c r="H8" s="69" t="str">
        <f t="shared" si="2"/>
        <v>OK</v>
      </c>
      <c r="I8" s="70">
        <f t="shared" si="3"/>
        <v>0.6301533087</v>
      </c>
      <c r="J8" s="70">
        <f t="shared" si="4"/>
        <v>0.6301533087</v>
      </c>
      <c r="K8" s="71" t="str">
        <f t="shared" si="5"/>
        <v>OK</v>
      </c>
      <c r="L8" s="72" t="s">
        <v>144</v>
      </c>
    </row>
    <row r="9">
      <c r="A9" s="67" t="s">
        <v>27</v>
      </c>
      <c r="B9" s="19">
        <v>224925.0</v>
      </c>
      <c r="C9" s="68"/>
      <c r="D9" s="68">
        <f t="shared" si="1"/>
        <v>133199</v>
      </c>
      <c r="E9" s="19">
        <f>'Modifiable - Suffrages par cand'!G5</f>
        <v>130535</v>
      </c>
      <c r="F9" s="19">
        <f>'Modifiable - Suffrages par cand'!K5</f>
        <v>491</v>
      </c>
      <c r="G9" s="19">
        <f>'Modifiable - Suffrages par cand'!L5</f>
        <v>2173</v>
      </c>
      <c r="H9" s="69">
        <f t="shared" si="2"/>
        <v>-133199</v>
      </c>
      <c r="I9" s="70">
        <f t="shared" si="3"/>
        <v>0</v>
      </c>
      <c r="J9" s="70">
        <f t="shared" si="4"/>
        <v>0.5921929532</v>
      </c>
      <c r="K9" s="71">
        <f t="shared" si="5"/>
        <v>-0.5921929532</v>
      </c>
      <c r="L9" s="72" t="s">
        <v>144</v>
      </c>
    </row>
    <row r="10">
      <c r="A10" s="67" t="s">
        <v>30</v>
      </c>
      <c r="B10" s="19">
        <v>361187.0</v>
      </c>
      <c r="C10" s="19"/>
      <c r="D10" s="68">
        <f t="shared" si="1"/>
        <v>233855</v>
      </c>
      <c r="E10" s="19">
        <f>'Modifiable - Suffrages par cand'!G6</f>
        <v>232778</v>
      </c>
      <c r="F10" s="19">
        <f>'Modifiable - Suffrages par cand'!K6</f>
        <v>1077</v>
      </c>
      <c r="G10" s="19" t="str">
        <f>'Modifiable - Suffrages par cand'!L6</f>
        <v/>
      </c>
      <c r="H10" s="69">
        <f t="shared" si="2"/>
        <v>-233855</v>
      </c>
      <c r="I10" s="70">
        <f t="shared" si="3"/>
        <v>0</v>
      </c>
      <c r="J10" s="70">
        <f t="shared" si="4"/>
        <v>0.6474623948</v>
      </c>
      <c r="K10" s="71">
        <f t="shared" si="5"/>
        <v>-0.6474623948</v>
      </c>
      <c r="L10" s="72" t="s">
        <v>144</v>
      </c>
    </row>
    <row r="11">
      <c r="A11" s="67" t="s">
        <v>34</v>
      </c>
      <c r="B11" s="19">
        <v>118223.0</v>
      </c>
      <c r="C11" s="68"/>
      <c r="D11" s="68">
        <f t="shared" si="1"/>
        <v>61940</v>
      </c>
      <c r="E11" s="19">
        <f>'Modifiable - Suffrages par cand'!G7</f>
        <v>61940</v>
      </c>
      <c r="F11" s="19" t="str">
        <f>'Modifiable - Suffrages par cand'!K7</f>
        <v/>
      </c>
      <c r="G11" s="19" t="str">
        <f>'Modifiable - Suffrages par cand'!L7</f>
        <v/>
      </c>
      <c r="H11" s="69">
        <f t="shared" si="2"/>
        <v>-61940</v>
      </c>
      <c r="I11" s="70">
        <f t="shared" si="3"/>
        <v>0</v>
      </c>
      <c r="J11" s="70">
        <f t="shared" si="4"/>
        <v>0.5239251246</v>
      </c>
      <c r="K11" s="71">
        <f t="shared" si="5"/>
        <v>-0.5239251246</v>
      </c>
      <c r="L11" s="72" t="s">
        <v>144</v>
      </c>
    </row>
    <row r="12">
      <c r="A12" s="67" t="s">
        <v>37</v>
      </c>
      <c r="B12" s="19">
        <v>273385.0</v>
      </c>
      <c r="C12" s="68"/>
      <c r="D12" s="68">
        <f t="shared" si="1"/>
        <v>109119</v>
      </c>
      <c r="E12" s="19">
        <f>'Modifiable - Suffrages par cand'!G8</f>
        <v>109119</v>
      </c>
      <c r="F12" s="19" t="str">
        <f>'Modifiable - Suffrages par cand'!K8</f>
        <v/>
      </c>
      <c r="G12" s="19" t="str">
        <f>'Modifiable - Suffrages par cand'!L8</f>
        <v/>
      </c>
      <c r="H12" s="69">
        <f t="shared" si="2"/>
        <v>-109119</v>
      </c>
      <c r="I12" s="70">
        <f t="shared" si="3"/>
        <v>0</v>
      </c>
      <c r="J12" s="70">
        <f t="shared" si="4"/>
        <v>0.3991404064</v>
      </c>
      <c r="K12" s="71">
        <f t="shared" si="5"/>
        <v>-0.3991404064</v>
      </c>
      <c r="L12" s="72" t="s">
        <v>144</v>
      </c>
    </row>
    <row r="13">
      <c r="A13" s="67" t="s">
        <v>40</v>
      </c>
      <c r="B13" s="19">
        <v>156283.0</v>
      </c>
      <c r="C13" s="68"/>
      <c r="D13" s="68">
        <f t="shared" si="1"/>
        <v>74778</v>
      </c>
      <c r="E13" s="19">
        <f>'Modifiable - Suffrages par cand'!G9</f>
        <v>74778</v>
      </c>
      <c r="F13" s="19" t="str">
        <f>'Modifiable - Suffrages par cand'!K9</f>
        <v/>
      </c>
      <c r="G13" s="19" t="str">
        <f>'Modifiable - Suffrages par cand'!L9</f>
        <v/>
      </c>
      <c r="H13" s="69">
        <f t="shared" si="2"/>
        <v>-74778</v>
      </c>
      <c r="I13" s="70">
        <f t="shared" si="3"/>
        <v>0</v>
      </c>
      <c r="J13" s="70">
        <f t="shared" si="4"/>
        <v>0.4784781454</v>
      </c>
      <c r="K13" s="71">
        <f t="shared" si="5"/>
        <v>-0.4784781454</v>
      </c>
      <c r="L13" s="72" t="s">
        <v>144</v>
      </c>
    </row>
    <row r="14">
      <c r="A14" s="73" t="s">
        <v>43</v>
      </c>
      <c r="B14" s="19">
        <v>137290.0</v>
      </c>
      <c r="C14" s="68"/>
      <c r="D14" s="68">
        <f t="shared" si="1"/>
        <v>66834</v>
      </c>
      <c r="E14" s="19">
        <f>'Modifiable - Suffrages par cand'!G10</f>
        <v>65367</v>
      </c>
      <c r="F14" s="19">
        <f>'Modifiable - Suffrages par cand'!K10</f>
        <v>289</v>
      </c>
      <c r="G14" s="19">
        <f>'Modifiable - Suffrages par cand'!L10</f>
        <v>1178</v>
      </c>
      <c r="H14" s="69">
        <f t="shared" si="2"/>
        <v>-66834</v>
      </c>
      <c r="I14" s="70">
        <f t="shared" si="3"/>
        <v>0</v>
      </c>
      <c r="J14" s="70">
        <f t="shared" si="4"/>
        <v>0.4868089446</v>
      </c>
      <c r="K14" s="71">
        <f t="shared" si="5"/>
        <v>-0.4868089446</v>
      </c>
      <c r="L14" s="72" t="s">
        <v>144</v>
      </c>
    </row>
    <row r="15">
      <c r="A15" s="67" t="s">
        <v>46</v>
      </c>
      <c r="B15" s="19">
        <v>324383.0</v>
      </c>
      <c r="C15" s="68"/>
      <c r="D15" s="68">
        <f t="shared" si="1"/>
        <v>186366</v>
      </c>
      <c r="E15" s="19">
        <f>'Modifiable - Suffrages par cand'!G11</f>
        <v>183044</v>
      </c>
      <c r="F15" s="19">
        <f>'Modifiable - Suffrages par cand'!K11</f>
        <v>907</v>
      </c>
      <c r="G15" s="19">
        <f>'Modifiable - Suffrages par cand'!L11</f>
        <v>2415</v>
      </c>
      <c r="H15" s="69">
        <f t="shared" si="2"/>
        <v>-186366</v>
      </c>
      <c r="I15" s="70">
        <f t="shared" si="3"/>
        <v>0</v>
      </c>
      <c r="J15" s="70">
        <f t="shared" si="4"/>
        <v>0.5745245589</v>
      </c>
      <c r="K15" s="71">
        <f t="shared" si="5"/>
        <v>-0.5745245589</v>
      </c>
      <c r="L15" s="72" t="s">
        <v>144</v>
      </c>
    </row>
    <row r="16">
      <c r="A16" s="67" t="s">
        <v>49</v>
      </c>
      <c r="B16" s="19">
        <v>209890.0</v>
      </c>
      <c r="C16" s="68">
        <v>96747.0</v>
      </c>
      <c r="D16" s="68">
        <f t="shared" si="1"/>
        <v>96747</v>
      </c>
      <c r="E16" s="19">
        <f>'Modifiable - Suffrages par cand'!G12</f>
        <v>94027</v>
      </c>
      <c r="F16" s="19">
        <f>'Modifiable - Suffrages par cand'!K12</f>
        <v>478</v>
      </c>
      <c r="G16" s="19">
        <f>'Modifiable - Suffrages par cand'!L12</f>
        <v>2242</v>
      </c>
      <c r="H16" s="69" t="str">
        <f t="shared" si="2"/>
        <v>OK</v>
      </c>
      <c r="I16" s="70">
        <f t="shared" si="3"/>
        <v>0.4609414455</v>
      </c>
      <c r="J16" s="70">
        <f t="shared" si="4"/>
        <v>0.4609414455</v>
      </c>
      <c r="K16" s="71" t="str">
        <f t="shared" si="5"/>
        <v>OK</v>
      </c>
      <c r="L16" s="72" t="s">
        <v>144</v>
      </c>
    </row>
    <row r="17">
      <c r="A17" s="67" t="s">
        <v>52</v>
      </c>
      <c r="B17" s="19">
        <v>264248.0</v>
      </c>
      <c r="C17" s="68"/>
      <c r="D17" s="68">
        <f t="shared" si="1"/>
        <v>170137</v>
      </c>
      <c r="E17" s="19">
        <f>'Modifiable - Suffrages par cand'!G13</f>
        <v>166543</v>
      </c>
      <c r="F17" s="19">
        <f>'Modifiable - Suffrages par cand'!K13</f>
        <v>603</v>
      </c>
      <c r="G17" s="19">
        <f>'Modifiable - Suffrages par cand'!L13</f>
        <v>2991</v>
      </c>
      <c r="H17" s="69">
        <f t="shared" si="2"/>
        <v>-170137</v>
      </c>
      <c r="I17" s="70">
        <f t="shared" si="3"/>
        <v>0</v>
      </c>
      <c r="J17" s="70">
        <f t="shared" si="4"/>
        <v>0.6438535013</v>
      </c>
      <c r="K17" s="71">
        <f t="shared" si="5"/>
        <v>-0.6438535013</v>
      </c>
      <c r="L17" s="72" t="s">
        <v>144</v>
      </c>
    </row>
    <row r="18">
      <c r="A18" s="67" t="s">
        <v>55</v>
      </c>
      <c r="B18" s="19">
        <v>211165.0</v>
      </c>
      <c r="C18" s="68"/>
      <c r="D18" s="68">
        <f t="shared" si="1"/>
        <v>129448</v>
      </c>
      <c r="E18" s="19">
        <f>'Modifiable - Suffrages par cand'!G14</f>
        <v>127176</v>
      </c>
      <c r="F18" s="19">
        <f>'Modifiable - Suffrages par cand'!K14</f>
        <v>458</v>
      </c>
      <c r="G18" s="19">
        <f>'Modifiable - Suffrages par cand'!L14</f>
        <v>1814</v>
      </c>
      <c r="H18" s="69">
        <f t="shared" si="2"/>
        <v>-129448</v>
      </c>
      <c r="I18" s="70">
        <f t="shared" si="3"/>
        <v>0</v>
      </c>
      <c r="J18" s="70">
        <f t="shared" si="4"/>
        <v>0.6130182559</v>
      </c>
      <c r="K18" s="71">
        <f t="shared" si="5"/>
        <v>-0.6130182559</v>
      </c>
      <c r="L18" s="72" t="s">
        <v>144</v>
      </c>
    </row>
    <row r="19">
      <c r="A19" s="67" t="s">
        <v>58</v>
      </c>
      <c r="B19" s="19">
        <v>331016.0</v>
      </c>
      <c r="C19" s="68"/>
      <c r="D19" s="68">
        <f t="shared" si="1"/>
        <v>152844</v>
      </c>
      <c r="E19" s="19">
        <f>'Modifiable - Suffrages par cand'!G15</f>
        <v>149778</v>
      </c>
      <c r="F19" s="19">
        <f>'Modifiable - Suffrages par cand'!K15</f>
        <v>565</v>
      </c>
      <c r="G19" s="19">
        <f>'Modifiable - Suffrages par cand'!L15</f>
        <v>2501</v>
      </c>
      <c r="H19" s="69">
        <f t="shared" si="2"/>
        <v>-152844</v>
      </c>
      <c r="I19" s="70">
        <f t="shared" si="3"/>
        <v>0</v>
      </c>
      <c r="J19" s="70">
        <f t="shared" si="4"/>
        <v>0.4617420306</v>
      </c>
      <c r="K19" s="71">
        <f t="shared" si="5"/>
        <v>-0.4617420306</v>
      </c>
      <c r="L19" s="72" t="s">
        <v>144</v>
      </c>
    </row>
    <row r="20">
      <c r="A20" s="67" t="s">
        <v>61</v>
      </c>
      <c r="B20" s="19">
        <v>289544.0</v>
      </c>
      <c r="C20" s="68"/>
      <c r="D20" s="68">
        <f t="shared" si="1"/>
        <v>128579</v>
      </c>
      <c r="E20" s="19">
        <f>'Modifiable - Suffrages par cand'!G16</f>
        <v>128579</v>
      </c>
      <c r="F20" s="19" t="str">
        <f>'Modifiable - Suffrages par cand'!K16</f>
        <v/>
      </c>
      <c r="G20" s="19" t="str">
        <f>'Modifiable - Suffrages par cand'!L16</f>
        <v/>
      </c>
      <c r="H20" s="69">
        <f t="shared" si="2"/>
        <v>-128579</v>
      </c>
      <c r="I20" s="70">
        <f t="shared" si="3"/>
        <v>0</v>
      </c>
      <c r="J20" s="70">
        <f t="shared" si="4"/>
        <v>0.4440741304</v>
      </c>
      <c r="K20" s="71">
        <f t="shared" si="5"/>
        <v>-0.4440741304</v>
      </c>
      <c r="L20" s="72" t="s">
        <v>144</v>
      </c>
    </row>
    <row r="21">
      <c r="A21" s="67" t="s">
        <v>65</v>
      </c>
      <c r="B21" s="19">
        <v>300240.0</v>
      </c>
      <c r="C21" s="68"/>
      <c r="D21" s="68">
        <f t="shared" si="1"/>
        <v>128825</v>
      </c>
      <c r="E21" s="19">
        <f>'Modifiable - Suffrages par cand'!G17</f>
        <v>126986</v>
      </c>
      <c r="F21" s="19">
        <f>'Modifiable - Suffrages par cand'!K17</f>
        <v>360</v>
      </c>
      <c r="G21" s="19">
        <f>'Modifiable - Suffrages par cand'!L17</f>
        <v>1479</v>
      </c>
      <c r="H21" s="69">
        <f t="shared" si="2"/>
        <v>-128825</v>
      </c>
      <c r="I21" s="70">
        <f t="shared" si="3"/>
        <v>0</v>
      </c>
      <c r="J21" s="70">
        <f t="shared" si="4"/>
        <v>0.4290734079</v>
      </c>
      <c r="K21" s="71">
        <f t="shared" si="5"/>
        <v>-0.4290734079</v>
      </c>
      <c r="L21" s="72" t="s">
        <v>144</v>
      </c>
    </row>
    <row r="22">
      <c r="A22" s="67" t="s">
        <v>68</v>
      </c>
      <c r="B22" s="19">
        <v>222154.0</v>
      </c>
      <c r="C22" s="68"/>
      <c r="D22" s="68">
        <f t="shared" si="1"/>
        <v>124791</v>
      </c>
      <c r="E22" s="19">
        <f>'Modifiable - Suffrages par cand'!G18</f>
        <v>123199</v>
      </c>
      <c r="F22" s="19">
        <f>'Modifiable - Suffrages par cand'!K18</f>
        <v>311</v>
      </c>
      <c r="G22" s="19">
        <f>'Modifiable - Suffrages par cand'!L18</f>
        <v>1281</v>
      </c>
      <c r="H22" s="69">
        <f t="shared" si="2"/>
        <v>-124791</v>
      </c>
      <c r="I22" s="70">
        <f t="shared" si="3"/>
        <v>0</v>
      </c>
      <c r="J22" s="70">
        <f t="shared" si="4"/>
        <v>0.5617319517</v>
      </c>
      <c r="K22" s="71">
        <f t="shared" si="5"/>
        <v>-0.5617319517</v>
      </c>
      <c r="L22" s="72" t="s">
        <v>144</v>
      </c>
    </row>
    <row r="23">
      <c r="A23" s="67" t="s">
        <v>71</v>
      </c>
      <c r="B23" s="19">
        <v>75579.0</v>
      </c>
      <c r="C23" s="68">
        <v>42958.0</v>
      </c>
      <c r="D23" s="68">
        <f t="shared" si="1"/>
        <v>42958</v>
      </c>
      <c r="E23" s="19">
        <f>'Modifiable - Suffrages par cand'!G19</f>
        <v>42407</v>
      </c>
      <c r="F23" s="19">
        <f>'Modifiable - Suffrages par cand'!K19</f>
        <v>137</v>
      </c>
      <c r="G23" s="19">
        <f>'Modifiable - Suffrages par cand'!L19</f>
        <v>414</v>
      </c>
      <c r="H23" s="69" t="str">
        <f t="shared" si="2"/>
        <v>OK</v>
      </c>
      <c r="I23" s="70">
        <f t="shared" si="3"/>
        <v>0.5683853981</v>
      </c>
      <c r="J23" s="70">
        <f t="shared" si="4"/>
        <v>0.5683853981</v>
      </c>
      <c r="K23" s="71" t="str">
        <f t="shared" si="5"/>
        <v>OK</v>
      </c>
      <c r="L23" s="72" t="s">
        <v>144</v>
      </c>
    </row>
    <row r="24">
      <c r="A24" s="67" t="s">
        <v>74</v>
      </c>
      <c r="B24" s="19">
        <v>104271.0</v>
      </c>
      <c r="C24" s="68"/>
      <c r="D24" s="68">
        <f t="shared" si="1"/>
        <v>73273</v>
      </c>
      <c r="E24" s="19">
        <f>'Modifiable - Suffrages par cand'!G20</f>
        <v>72560</v>
      </c>
      <c r="F24" s="19">
        <f>'Modifiable - Suffrages par cand'!K20</f>
        <v>170</v>
      </c>
      <c r="G24" s="19">
        <f>'Modifiable - Suffrages par cand'!L20</f>
        <v>543</v>
      </c>
      <c r="H24" s="69">
        <f t="shared" si="2"/>
        <v>-73273</v>
      </c>
      <c r="I24" s="70">
        <f t="shared" si="3"/>
        <v>0</v>
      </c>
      <c r="J24" s="70">
        <f t="shared" si="4"/>
        <v>0.7027169587</v>
      </c>
      <c r="K24" s="71">
        <f t="shared" si="5"/>
        <v>-0.7027169587</v>
      </c>
      <c r="L24" s="72" t="s">
        <v>144</v>
      </c>
    </row>
    <row r="25">
      <c r="A25" s="67" t="s">
        <v>77</v>
      </c>
      <c r="B25" s="19">
        <v>369842.0</v>
      </c>
      <c r="C25" s="68"/>
      <c r="D25" s="68">
        <f t="shared" si="1"/>
        <v>230260</v>
      </c>
      <c r="E25" s="19">
        <f>'Modifiable - Suffrages par cand'!G21</f>
        <v>225797</v>
      </c>
      <c r="F25" s="19">
        <f>'Modifiable - Suffrages par cand'!K21</f>
        <v>926</v>
      </c>
      <c r="G25" s="19">
        <f>'Modifiable - Suffrages par cand'!L21</f>
        <v>3537</v>
      </c>
      <c r="H25" s="69">
        <f t="shared" si="2"/>
        <v>-230260</v>
      </c>
      <c r="I25" s="70">
        <f t="shared" si="3"/>
        <v>0</v>
      </c>
      <c r="J25" s="70">
        <f t="shared" si="4"/>
        <v>0.6225901872</v>
      </c>
      <c r="K25" s="71">
        <f t="shared" si="5"/>
        <v>-0.6225901872</v>
      </c>
      <c r="L25" s="72" t="s">
        <v>144</v>
      </c>
    </row>
    <row r="26">
      <c r="A26" s="67" t="s">
        <v>80</v>
      </c>
      <c r="B26" s="19">
        <v>247464.0</v>
      </c>
      <c r="C26" s="68"/>
      <c r="D26" s="68">
        <f t="shared" si="1"/>
        <v>133627</v>
      </c>
      <c r="E26" s="19">
        <f>'Modifiable - Suffrages par cand'!G22</f>
        <v>130836</v>
      </c>
      <c r="F26" s="19">
        <f>'Modifiable - Suffrages par cand'!K22</f>
        <v>668</v>
      </c>
      <c r="G26" s="19">
        <f>'Modifiable - Suffrages par cand'!L22</f>
        <v>2123</v>
      </c>
      <c r="H26" s="69">
        <f t="shared" si="2"/>
        <v>-133627</v>
      </c>
      <c r="I26" s="70">
        <f t="shared" si="3"/>
        <v>0</v>
      </c>
      <c r="J26" s="70">
        <f t="shared" si="4"/>
        <v>0.5399856141</v>
      </c>
      <c r="K26" s="71">
        <f t="shared" si="5"/>
        <v>-0.5399856141</v>
      </c>
      <c r="L26" s="72" t="s">
        <v>144</v>
      </c>
    </row>
    <row r="27">
      <c r="A27" s="67" t="s">
        <v>83</v>
      </c>
      <c r="B27" s="19">
        <v>324703.0</v>
      </c>
      <c r="C27" s="68"/>
      <c r="D27" s="68">
        <f t="shared" si="1"/>
        <v>207650</v>
      </c>
      <c r="E27" s="19">
        <f>'Modifiable - Suffrages par cand'!G23</f>
        <v>203566</v>
      </c>
      <c r="F27" s="19">
        <f>'Modifiable - Suffrages par cand'!K23</f>
        <v>806</v>
      </c>
      <c r="G27" s="19">
        <f>'Modifiable - Suffrages par cand'!L23</f>
        <v>3278</v>
      </c>
      <c r="H27" s="69">
        <f t="shared" si="2"/>
        <v>-207650</v>
      </c>
      <c r="I27" s="70">
        <f t="shared" si="3"/>
        <v>0</v>
      </c>
      <c r="J27" s="70">
        <f t="shared" si="4"/>
        <v>0.6395074884</v>
      </c>
      <c r="K27" s="71">
        <f t="shared" si="5"/>
        <v>-0.6395074884</v>
      </c>
      <c r="L27" s="72" t="s">
        <v>144</v>
      </c>
    </row>
    <row r="28">
      <c r="A28" s="67" t="s">
        <v>86</v>
      </c>
      <c r="B28" s="19">
        <v>282856.0</v>
      </c>
      <c r="C28" s="68"/>
      <c r="D28" s="68">
        <f t="shared" si="1"/>
        <v>166593</v>
      </c>
      <c r="E28" s="19">
        <f>'Modifiable - Suffrages par cand'!G24</f>
        <v>164293</v>
      </c>
      <c r="F28" s="19">
        <f>'Modifiable - Suffrages par cand'!K24</f>
        <v>545</v>
      </c>
      <c r="G28" s="19">
        <f>'Modifiable - Suffrages par cand'!L24</f>
        <v>1755</v>
      </c>
      <c r="H28" s="69">
        <f t="shared" si="2"/>
        <v>-166593</v>
      </c>
      <c r="I28" s="70">
        <f t="shared" si="3"/>
        <v>0</v>
      </c>
      <c r="J28" s="70">
        <f t="shared" si="4"/>
        <v>0.5889675312</v>
      </c>
      <c r="K28" s="71">
        <f t="shared" si="5"/>
        <v>-0.5889675312</v>
      </c>
      <c r="L28" s="72" t="s">
        <v>144</v>
      </c>
    </row>
    <row r="29">
      <c r="A29" s="67" t="s">
        <v>89</v>
      </c>
      <c r="B29" s="19">
        <v>328777.0</v>
      </c>
      <c r="C29" s="68"/>
      <c r="D29" s="68">
        <f t="shared" si="1"/>
        <v>213139</v>
      </c>
      <c r="E29" s="19">
        <f>'Modifiable - Suffrages par cand'!G25</f>
        <v>210159</v>
      </c>
      <c r="F29" s="19">
        <f>'Modifiable - Suffrages par cand'!K25</f>
        <v>700</v>
      </c>
      <c r="G29" s="19">
        <f>'Modifiable - Suffrages par cand'!L25</f>
        <v>2280</v>
      </c>
      <c r="H29" s="69">
        <f t="shared" si="2"/>
        <v>-213139</v>
      </c>
      <c r="I29" s="70">
        <f t="shared" si="3"/>
        <v>0</v>
      </c>
      <c r="J29" s="70">
        <f t="shared" si="4"/>
        <v>0.6482783163</v>
      </c>
      <c r="K29" s="71">
        <f t="shared" si="5"/>
        <v>-0.6482783163</v>
      </c>
      <c r="L29" s="72" t="s">
        <v>144</v>
      </c>
    </row>
    <row r="30">
      <c r="A30" s="67" t="s">
        <v>92</v>
      </c>
      <c r="B30" s="19">
        <v>290480.0</v>
      </c>
      <c r="C30" s="68">
        <v>159693.0</v>
      </c>
      <c r="D30" s="68">
        <f t="shared" si="1"/>
        <v>159693</v>
      </c>
      <c r="E30" s="19">
        <f>'Modifiable - Suffrages par cand'!G26</f>
        <v>157919</v>
      </c>
      <c r="F30" s="19">
        <f>'Modifiable - Suffrages par cand'!K26</f>
        <v>452</v>
      </c>
      <c r="G30" s="19">
        <f>'Modifiable - Suffrages par cand'!L26</f>
        <v>1322</v>
      </c>
      <c r="H30" s="69" t="str">
        <f t="shared" si="2"/>
        <v>OK</v>
      </c>
      <c r="I30" s="70">
        <f t="shared" si="3"/>
        <v>0.549755577</v>
      </c>
      <c r="J30" s="70">
        <f t="shared" si="4"/>
        <v>0.549755577</v>
      </c>
      <c r="K30" s="71" t="str">
        <f t="shared" si="5"/>
        <v>OK</v>
      </c>
      <c r="L30" s="72" t="s">
        <v>144</v>
      </c>
    </row>
    <row r="31">
      <c r="A31" s="67" t="s">
        <v>95</v>
      </c>
      <c r="B31" s="19">
        <v>230674.0</v>
      </c>
      <c r="C31" s="68"/>
      <c r="D31" s="68">
        <f t="shared" si="1"/>
        <v>137779</v>
      </c>
      <c r="E31" s="19">
        <f>'Modifiable - Suffrages par cand'!G27</f>
        <v>136026</v>
      </c>
      <c r="F31" s="19">
        <f>'Modifiable - Suffrages par cand'!K27</f>
        <v>454</v>
      </c>
      <c r="G31" s="19">
        <f>'Modifiable - Suffrages par cand'!L27</f>
        <v>1299</v>
      </c>
      <c r="H31" s="69">
        <f t="shared" si="2"/>
        <v>-137779</v>
      </c>
      <c r="I31" s="70">
        <f t="shared" si="3"/>
        <v>0</v>
      </c>
      <c r="J31" s="70">
        <f t="shared" si="4"/>
        <v>0.5972888145</v>
      </c>
      <c r="K31" s="71">
        <f t="shared" si="5"/>
        <v>-0.5972888145</v>
      </c>
      <c r="L31" s="72" t="s">
        <v>144</v>
      </c>
    </row>
    <row r="32">
      <c r="A32" s="67" t="s">
        <v>98</v>
      </c>
      <c r="B32" s="19">
        <v>88264.0</v>
      </c>
      <c r="C32" s="19"/>
      <c r="D32" s="68">
        <f t="shared" si="1"/>
        <v>46828</v>
      </c>
      <c r="E32" s="19">
        <f>'Modifiable - Suffrages par cand'!G28</f>
        <v>46313</v>
      </c>
      <c r="F32" s="19">
        <f>'Modifiable - Suffrages par cand'!K28</f>
        <v>148</v>
      </c>
      <c r="G32" s="19">
        <f>'Modifiable - Suffrages par cand'!L28</f>
        <v>367</v>
      </c>
      <c r="H32" s="69">
        <f t="shared" si="2"/>
        <v>-46828</v>
      </c>
      <c r="I32" s="70">
        <f t="shared" si="3"/>
        <v>0</v>
      </c>
      <c r="J32" s="70">
        <f t="shared" si="4"/>
        <v>0.5305447294</v>
      </c>
      <c r="K32" s="71">
        <f t="shared" si="5"/>
        <v>-0.5305447294</v>
      </c>
      <c r="L32" s="72" t="s">
        <v>144</v>
      </c>
    </row>
    <row r="33">
      <c r="A33" s="67" t="s">
        <v>101</v>
      </c>
      <c r="B33" s="19">
        <v>88836.0</v>
      </c>
      <c r="C33" s="68"/>
      <c r="D33" s="68">
        <f t="shared" si="1"/>
        <v>31332</v>
      </c>
      <c r="E33" s="19">
        <f>'Modifiable - Suffrages par cand'!G29</f>
        <v>31332</v>
      </c>
      <c r="F33" s="19" t="str">
        <f>'Modifiable - Suffrages par cand'!K29</f>
        <v/>
      </c>
      <c r="G33" s="19" t="str">
        <f>'Modifiable - Suffrages par cand'!L29</f>
        <v/>
      </c>
      <c r="H33" s="69">
        <f t="shared" si="2"/>
        <v>-31332</v>
      </c>
      <c r="I33" s="70">
        <f t="shared" si="3"/>
        <v>0</v>
      </c>
      <c r="J33" s="70">
        <f t="shared" si="4"/>
        <v>0.3526948534</v>
      </c>
      <c r="K33" s="71">
        <f t="shared" si="5"/>
        <v>-0.3526948534</v>
      </c>
      <c r="L33" s="72" t="s">
        <v>144</v>
      </c>
    </row>
    <row r="34">
      <c r="A34" s="67" t="s">
        <v>104</v>
      </c>
      <c r="B34" s="19">
        <v>117113.0</v>
      </c>
      <c r="C34" s="68"/>
      <c r="D34" s="68">
        <f t="shared" si="1"/>
        <v>24378</v>
      </c>
      <c r="E34" s="19">
        <f>'Modifiable - Suffrages par cand'!G30</f>
        <v>24378</v>
      </c>
      <c r="F34" s="19" t="str">
        <f>'Modifiable - Suffrages par cand'!K30</f>
        <v/>
      </c>
      <c r="G34" s="19" t="str">
        <f>'Modifiable - Suffrages par cand'!L30</f>
        <v/>
      </c>
      <c r="H34" s="69">
        <f t="shared" si="2"/>
        <v>-24378</v>
      </c>
      <c r="I34" s="70">
        <f t="shared" si="3"/>
        <v>0</v>
      </c>
      <c r="J34" s="70">
        <f t="shared" si="4"/>
        <v>0.2081579329</v>
      </c>
      <c r="K34" s="71">
        <f t="shared" si="5"/>
        <v>-0.2081579329</v>
      </c>
      <c r="L34" s="72" t="s">
        <v>144</v>
      </c>
    </row>
    <row r="35">
      <c r="A35" s="67" t="s">
        <v>107</v>
      </c>
      <c r="B35" s="19">
        <v>28623.0</v>
      </c>
      <c r="C35" s="68"/>
      <c r="D35" s="68">
        <f t="shared" si="1"/>
        <v>5820</v>
      </c>
      <c r="E35" s="19">
        <f>'Modifiable - Suffrages par cand'!G31</f>
        <v>5820</v>
      </c>
      <c r="F35" s="19" t="str">
        <f>'Modifiable - Suffrages par cand'!K31</f>
        <v/>
      </c>
      <c r="G35" s="19" t="str">
        <f>'Modifiable - Suffrages par cand'!L31</f>
        <v/>
      </c>
      <c r="H35" s="69">
        <f t="shared" si="2"/>
        <v>-5820</v>
      </c>
      <c r="I35" s="70">
        <f t="shared" si="3"/>
        <v>0</v>
      </c>
      <c r="J35" s="70">
        <f t="shared" si="4"/>
        <v>0.203332984</v>
      </c>
      <c r="K35" s="71">
        <f t="shared" si="5"/>
        <v>-0.203332984</v>
      </c>
      <c r="L35" s="72" t="s">
        <v>144</v>
      </c>
    </row>
    <row r="36">
      <c r="A36" s="67" t="s">
        <v>110</v>
      </c>
      <c r="B36" s="19">
        <v>57697.0</v>
      </c>
      <c r="C36" s="68"/>
      <c r="D36" s="68">
        <f t="shared" si="1"/>
        <v>7635</v>
      </c>
      <c r="E36" s="19">
        <f>'Modifiable - Suffrages par cand'!G32</f>
        <v>7635</v>
      </c>
      <c r="F36" s="19" t="str">
        <f>'Modifiable - Suffrages par cand'!K32</f>
        <v/>
      </c>
      <c r="G36" s="19" t="str">
        <f>'Modifiable - Suffrages par cand'!L32</f>
        <v/>
      </c>
      <c r="H36" s="69">
        <f t="shared" si="2"/>
        <v>-7635</v>
      </c>
      <c r="I36" s="70">
        <f t="shared" si="3"/>
        <v>0</v>
      </c>
      <c r="J36" s="70">
        <f t="shared" si="4"/>
        <v>0.1323292372</v>
      </c>
      <c r="K36" s="71">
        <f t="shared" si="5"/>
        <v>-0.1323292372</v>
      </c>
      <c r="L36" s="72" t="s">
        <v>144</v>
      </c>
    </row>
    <row r="37">
      <c r="A37" s="73" t="s">
        <v>113</v>
      </c>
      <c r="B37" s="19">
        <v>35879.0</v>
      </c>
      <c r="C37" s="68"/>
      <c r="D37" s="68">
        <f t="shared" si="1"/>
        <v>11137</v>
      </c>
      <c r="E37" s="19">
        <f>'Modifiable - Suffrages par cand'!G33</f>
        <v>11137</v>
      </c>
      <c r="F37" s="19" t="str">
        <f>'Modifiable - Suffrages par cand'!K33</f>
        <v/>
      </c>
      <c r="G37" s="19" t="str">
        <f>'Modifiable - Suffrages par cand'!L33</f>
        <v/>
      </c>
      <c r="H37" s="69">
        <f t="shared" si="2"/>
        <v>-11137</v>
      </c>
      <c r="I37" s="70">
        <f t="shared" si="3"/>
        <v>0</v>
      </c>
      <c r="J37" s="70">
        <f t="shared" si="4"/>
        <v>0.3104044148</v>
      </c>
      <c r="K37" s="71">
        <f t="shared" si="5"/>
        <v>-0.3104044148</v>
      </c>
      <c r="L37" s="72" t="s">
        <v>144</v>
      </c>
    </row>
    <row r="38">
      <c r="A38" s="67" t="s">
        <v>116</v>
      </c>
      <c r="B38" s="19">
        <v>57885.0</v>
      </c>
      <c r="C38" s="68"/>
      <c r="D38" s="68">
        <f t="shared" si="1"/>
        <v>12637</v>
      </c>
      <c r="E38" s="19">
        <f>'Modifiable - Suffrages par cand'!G34</f>
        <v>12637</v>
      </c>
      <c r="F38" s="19" t="str">
        <f>'Modifiable - Suffrages par cand'!K34</f>
        <v/>
      </c>
      <c r="G38" s="19" t="str">
        <f>'Modifiable - Suffrages par cand'!L34</f>
        <v/>
      </c>
      <c r="H38" s="69">
        <f t="shared" si="2"/>
        <v>-12637</v>
      </c>
      <c r="I38" s="70">
        <f t="shared" si="3"/>
        <v>0</v>
      </c>
      <c r="J38" s="70">
        <f t="shared" si="4"/>
        <v>0.2183121707</v>
      </c>
      <c r="K38" s="71">
        <f t="shared" si="5"/>
        <v>-0.2183121707</v>
      </c>
      <c r="L38" s="72" t="s">
        <v>144</v>
      </c>
    </row>
    <row r="39">
      <c r="A39" s="73" t="s">
        <v>145</v>
      </c>
      <c r="B39" s="74">
        <f t="shared" ref="B39:C39" si="6">SUM(B6:B38)</f>
        <v>7074546</v>
      </c>
      <c r="C39" s="74">
        <f t="shared" si="6"/>
        <v>493489</v>
      </c>
      <c r="D39" s="75">
        <f t="shared" si="1"/>
        <v>3870134</v>
      </c>
      <c r="E39" s="74">
        <f t="shared" ref="E39:G39" si="7">SUM(E6:E38)</f>
        <v>3820325</v>
      </c>
      <c r="F39" s="74">
        <f t="shared" si="7"/>
        <v>11707</v>
      </c>
      <c r="G39" s="74">
        <f t="shared" si="7"/>
        <v>38102</v>
      </c>
      <c r="H39" s="76">
        <f t="shared" si="2"/>
        <v>-3376645</v>
      </c>
      <c r="I39" s="77">
        <f t="shared" si="3"/>
        <v>0.06975557159</v>
      </c>
      <c r="J39" s="70">
        <f t="shared" si="4"/>
        <v>0.5470505104</v>
      </c>
      <c r="K39" s="71">
        <f t="shared" si="5"/>
        <v>-0.4772949388</v>
      </c>
      <c r="L39" s="78" t="s">
        <v>146</v>
      </c>
    </row>
    <row r="40">
      <c r="A40" s="73" t="s">
        <v>147</v>
      </c>
      <c r="B40" s="79"/>
      <c r="C40" s="80">
        <f t="shared" ref="C40:G40" si="8">iferror(C39/$C$39,"")</f>
        <v>1</v>
      </c>
      <c r="D40" s="80">
        <f t="shared" si="8"/>
        <v>7.842391624</v>
      </c>
      <c r="E40" s="80">
        <f t="shared" si="8"/>
        <v>7.741459283</v>
      </c>
      <c r="F40" s="80">
        <f t="shared" si="8"/>
        <v>0.02372291986</v>
      </c>
      <c r="G40" s="80">
        <f t="shared" si="8"/>
        <v>0.07720942108</v>
      </c>
      <c r="H40" s="81">
        <f>iferror(if(C40-(E40+F40+G40),C40-(E40+F40+G40),"OK"),"")</f>
        <v>-6.842391624</v>
      </c>
      <c r="I40" s="82"/>
      <c r="J40" s="82"/>
      <c r="K40" s="82"/>
      <c r="L40" s="83" t="s">
        <v>146</v>
      </c>
    </row>
    <row r="41">
      <c r="A41" s="73" t="s">
        <v>148</v>
      </c>
      <c r="B41" s="84"/>
      <c r="C41" s="84"/>
      <c r="D41" s="84"/>
      <c r="E41" s="84"/>
      <c r="F41" s="84"/>
      <c r="G41" s="84"/>
      <c r="H41" s="69" t="str">
        <f>if(C41-(E41+F41+G41),C41-(E41+F41+G41),"OK")</f>
        <v>OK</v>
      </c>
      <c r="I41" s="82" t="str">
        <f t="shared" ref="I41:I42" si="10">IFERROR(C41/B41,"")</f>
        <v/>
      </c>
      <c r="J41" s="82"/>
      <c r="K41" s="82"/>
      <c r="L41" s="83" t="s">
        <v>146</v>
      </c>
    </row>
    <row r="42">
      <c r="A42" s="73" t="s">
        <v>149</v>
      </c>
      <c r="B42" s="79"/>
      <c r="C42" s="80" t="str">
        <f t="shared" ref="C42:G42" si="9">iferror(C41/$C$41,"")</f>
        <v/>
      </c>
      <c r="D42" s="80" t="str">
        <f t="shared" si="9"/>
        <v/>
      </c>
      <c r="E42" s="80" t="str">
        <f t="shared" si="9"/>
        <v/>
      </c>
      <c r="F42" s="80" t="str">
        <f t="shared" si="9"/>
        <v/>
      </c>
      <c r="G42" s="80" t="str">
        <f t="shared" si="9"/>
        <v/>
      </c>
      <c r="H42" s="69" t="str">
        <f>iferror(if(C42-(E42+F42+G42),C42-(E42+F42+G42),"OK"),"")</f>
        <v>OK</v>
      </c>
      <c r="I42" s="82" t="str">
        <f t="shared" si="10"/>
        <v/>
      </c>
      <c r="J42" s="82"/>
      <c r="K42" s="82"/>
      <c r="L42" s="82" t="str">
        <f>IFERROR(D42/#REF!,"")</f>
        <v/>
      </c>
    </row>
    <row r="43" ht="1.5" customHeight="1">
      <c r="A43" s="73" t="s">
        <v>150</v>
      </c>
      <c r="B43" s="85">
        <f t="shared" ref="B43:C43" si="11">IF(B39-B41,B39-B41,"OK")</f>
        <v>7074546</v>
      </c>
      <c r="C43" s="85">
        <f t="shared" si="11"/>
        <v>493489</v>
      </c>
      <c r="D43" s="85">
        <f>D39-D41</f>
        <v>3870134</v>
      </c>
      <c r="E43" s="85">
        <f t="shared" ref="E43:G43" si="12">IF(E39-E41,E39-E41,"OK")</f>
        <v>3820325</v>
      </c>
      <c r="F43" s="85">
        <f t="shared" si="12"/>
        <v>11707</v>
      </c>
      <c r="G43" s="85">
        <f t="shared" si="12"/>
        <v>38102</v>
      </c>
      <c r="H43" s="86"/>
      <c r="I43" s="86"/>
      <c r="J43" s="86"/>
      <c r="K43" s="86"/>
      <c r="L43" s="86"/>
    </row>
    <row r="44">
      <c r="A44" s="86"/>
      <c r="B44" s="87" t="s">
        <v>151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>
      <c r="A45" s="86"/>
      <c r="B45" s="87" t="s">
        <v>152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>
      <c r="A46" s="88"/>
      <c r="B46" s="87" t="s">
        <v>153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>
      <c r="A47" s="86"/>
      <c r="B47" s="87" t="s">
        <v>154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</row>
  </sheetData>
  <conditionalFormatting sqref="H6:H42 K6:K39 B43:G43">
    <cfRule type="cellIs" dxfId="3" priority="1" operator="notEqual">
      <formula>"OK"</formula>
    </cfRule>
  </conditionalFormatting>
  <conditionalFormatting sqref="H6:H42 K6:K39 B43:G43">
    <cfRule type="cellIs" dxfId="4" priority="2" operator="equal">
      <formula>"OK"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3.44" defaultRowHeight="15.75"/>
  <cols>
    <col customWidth="1" min="1" max="1" width="8.0"/>
    <col customWidth="1" min="2" max="2" width="13.33"/>
    <col customWidth="1" min="3" max="3" width="6.78"/>
    <col customWidth="1" min="4" max="4" width="16.0"/>
    <col customWidth="1" min="5" max="5" width="5.89"/>
    <col customWidth="1" min="6" max="6" width="20.44"/>
    <col customWidth="1" min="7" max="7" width="11.11"/>
    <col customWidth="1" min="8" max="8" width="14.22"/>
    <col customWidth="1" min="9" max="9" width="7.89"/>
    <col customWidth="1" min="11" max="11" width="37.44"/>
  </cols>
  <sheetData>
    <row r="1" ht="77.25" customHeight="1">
      <c r="A1" s="89" t="s">
        <v>155</v>
      </c>
      <c r="B1" s="89" t="s">
        <v>156</v>
      </c>
      <c r="C1" s="89" t="s">
        <v>157</v>
      </c>
      <c r="D1" s="89" t="s">
        <v>158</v>
      </c>
      <c r="E1" s="89" t="s">
        <v>159</v>
      </c>
      <c r="F1" s="90" t="s">
        <v>160</v>
      </c>
      <c r="G1" s="89" t="s">
        <v>161</v>
      </c>
      <c r="H1" s="90" t="s">
        <v>162</v>
      </c>
      <c r="I1" s="89" t="s">
        <v>163</v>
      </c>
      <c r="J1" s="89" t="s">
        <v>164</v>
      </c>
      <c r="K1" s="89" t="s">
        <v>143</v>
      </c>
    </row>
    <row r="2">
      <c r="A2" s="91">
        <v>11.0</v>
      </c>
      <c r="B2" s="92" t="s">
        <v>165</v>
      </c>
      <c r="C2" s="92" t="s">
        <v>166</v>
      </c>
      <c r="D2" s="93" t="s">
        <v>167</v>
      </c>
      <c r="E2" s="89" t="s">
        <v>168</v>
      </c>
      <c r="F2" s="94" t="s">
        <v>169</v>
      </c>
      <c r="G2" s="94" t="s">
        <v>170</v>
      </c>
      <c r="H2" s="90" t="s">
        <v>171</v>
      </c>
      <c r="I2" s="95"/>
      <c r="J2" s="96"/>
      <c r="K2" s="97" t="s">
        <v>172</v>
      </c>
    </row>
    <row r="3">
      <c r="A3" s="91">
        <v>21.0</v>
      </c>
      <c r="B3" s="92" t="s">
        <v>173</v>
      </c>
      <c r="C3" s="92" t="s">
        <v>174</v>
      </c>
      <c r="D3" s="93" t="s">
        <v>175</v>
      </c>
      <c r="E3" s="89" t="s">
        <v>176</v>
      </c>
      <c r="F3" s="94" t="s">
        <v>177</v>
      </c>
      <c r="G3" s="94" t="s">
        <v>178</v>
      </c>
      <c r="H3" s="90" t="s">
        <v>171</v>
      </c>
      <c r="I3" s="95"/>
      <c r="J3" s="96"/>
      <c r="K3" s="98" t="s">
        <v>179</v>
      </c>
    </row>
    <row r="4">
      <c r="A4" s="91">
        <v>23.0</v>
      </c>
      <c r="B4" s="92" t="s">
        <v>180</v>
      </c>
      <c r="C4" s="92" t="s">
        <v>181</v>
      </c>
      <c r="D4" s="93" t="s">
        <v>182</v>
      </c>
      <c r="E4" s="89" t="s">
        <v>183</v>
      </c>
      <c r="F4" s="94" t="s">
        <v>177</v>
      </c>
      <c r="G4" s="94" t="s">
        <v>178</v>
      </c>
      <c r="H4" s="90" t="s">
        <v>171</v>
      </c>
      <c r="I4" s="95"/>
      <c r="J4" s="96"/>
      <c r="K4" s="99"/>
    </row>
    <row r="5">
      <c r="A5" s="91">
        <v>3.0</v>
      </c>
      <c r="B5" s="92" t="s">
        <v>184</v>
      </c>
      <c r="C5" s="92" t="s">
        <v>185</v>
      </c>
      <c r="D5" s="94" t="s">
        <v>186</v>
      </c>
      <c r="E5" s="89" t="s">
        <v>187</v>
      </c>
      <c r="F5" s="94" t="s">
        <v>188</v>
      </c>
      <c r="G5" s="94" t="s">
        <v>189</v>
      </c>
      <c r="H5" s="90" t="s">
        <v>190</v>
      </c>
      <c r="I5" s="100"/>
      <c r="J5" s="96"/>
      <c r="K5" s="97" t="s">
        <v>191</v>
      </c>
    </row>
    <row r="6">
      <c r="A6" s="91">
        <v>6.0</v>
      </c>
      <c r="B6" s="92" t="s">
        <v>192</v>
      </c>
      <c r="C6" s="92" t="s">
        <v>193</v>
      </c>
      <c r="D6" s="93" t="s">
        <v>194</v>
      </c>
      <c r="E6" s="89" t="s">
        <v>195</v>
      </c>
      <c r="F6" s="93" t="s">
        <v>194</v>
      </c>
      <c r="G6" s="94" t="s">
        <v>196</v>
      </c>
      <c r="H6" s="90" t="s">
        <v>190</v>
      </c>
      <c r="I6" s="100"/>
      <c r="J6" s="96"/>
      <c r="K6" s="97" t="s">
        <v>197</v>
      </c>
    </row>
    <row r="7">
      <c r="A7" s="91">
        <v>10.0</v>
      </c>
      <c r="B7" s="92" t="s">
        <v>198</v>
      </c>
      <c r="C7" s="92" t="s">
        <v>199</v>
      </c>
      <c r="D7" s="94" t="s">
        <v>182</v>
      </c>
      <c r="E7" s="89" t="s">
        <v>183</v>
      </c>
      <c r="F7" s="94" t="s">
        <v>200</v>
      </c>
      <c r="G7" s="94" t="s">
        <v>178</v>
      </c>
      <c r="H7" s="90" t="s">
        <v>190</v>
      </c>
      <c r="I7" s="100"/>
      <c r="J7" s="96"/>
      <c r="K7" s="98" t="s">
        <v>201</v>
      </c>
    </row>
    <row r="8">
      <c r="A8" s="91">
        <v>16.0</v>
      </c>
      <c r="B8" s="92" t="s">
        <v>202</v>
      </c>
      <c r="C8" s="92" t="s">
        <v>203</v>
      </c>
      <c r="D8" s="93" t="s">
        <v>204</v>
      </c>
      <c r="E8" s="89" t="s">
        <v>205</v>
      </c>
      <c r="F8" s="94" t="s">
        <v>169</v>
      </c>
      <c r="G8" s="94" t="s">
        <v>170</v>
      </c>
      <c r="H8" s="90" t="s">
        <v>190</v>
      </c>
      <c r="I8" s="100"/>
      <c r="J8" s="96"/>
      <c r="K8" s="98" t="s">
        <v>206</v>
      </c>
    </row>
    <row r="9">
      <c r="A9" s="91">
        <v>7.0</v>
      </c>
      <c r="B9" s="92" t="s">
        <v>207</v>
      </c>
      <c r="C9" s="92" t="s">
        <v>208</v>
      </c>
      <c r="D9" s="93" t="s">
        <v>182</v>
      </c>
      <c r="E9" s="89" t="s">
        <v>183</v>
      </c>
      <c r="F9" s="94" t="s">
        <v>209</v>
      </c>
      <c r="G9" s="94" t="s">
        <v>210</v>
      </c>
      <c r="H9" s="90" t="s">
        <v>211</v>
      </c>
      <c r="I9" s="101"/>
      <c r="J9" s="96"/>
      <c r="K9" s="99"/>
    </row>
    <row r="10">
      <c r="A10" s="91">
        <v>20.0</v>
      </c>
      <c r="B10" s="92" t="s">
        <v>212</v>
      </c>
      <c r="C10" s="92" t="s">
        <v>213</v>
      </c>
      <c r="D10" s="93" t="s">
        <v>214</v>
      </c>
      <c r="E10" s="89" t="s">
        <v>215</v>
      </c>
      <c r="F10" s="94" t="s">
        <v>169</v>
      </c>
      <c r="G10" s="94" t="s">
        <v>170</v>
      </c>
      <c r="H10" s="90" t="s">
        <v>216</v>
      </c>
      <c r="I10" s="102"/>
      <c r="J10" s="96"/>
      <c r="K10" s="97" t="s">
        <v>217</v>
      </c>
    </row>
    <row r="11">
      <c r="A11" s="91">
        <v>14.0</v>
      </c>
      <c r="B11" s="92" t="s">
        <v>218</v>
      </c>
      <c r="C11" s="92" t="s">
        <v>219</v>
      </c>
      <c r="D11" s="93" t="s">
        <v>209</v>
      </c>
      <c r="E11" s="89" t="s">
        <v>220</v>
      </c>
      <c r="F11" s="94" t="s">
        <v>209</v>
      </c>
      <c r="G11" s="94" t="s">
        <v>210</v>
      </c>
      <c r="H11" s="90" t="s">
        <v>211</v>
      </c>
      <c r="I11" s="101"/>
      <c r="J11" s="96"/>
      <c r="K11" s="97" t="s">
        <v>221</v>
      </c>
    </row>
    <row r="12">
      <c r="A12" s="91">
        <v>24.0</v>
      </c>
      <c r="B12" s="92" t="s">
        <v>222</v>
      </c>
      <c r="C12" s="92" t="s">
        <v>223</v>
      </c>
      <c r="D12" s="93" t="s">
        <v>182</v>
      </c>
      <c r="E12" s="89" t="s">
        <v>183</v>
      </c>
      <c r="F12" s="94" t="s">
        <v>209</v>
      </c>
      <c r="G12" s="94" t="s">
        <v>224</v>
      </c>
      <c r="H12" s="90" t="s">
        <v>211</v>
      </c>
      <c r="I12" s="101"/>
      <c r="J12" s="96"/>
      <c r="K12" s="97" t="s">
        <v>221</v>
      </c>
    </row>
    <row r="13">
      <c r="A13" s="91">
        <v>1.0</v>
      </c>
      <c r="B13" s="92" t="s">
        <v>225</v>
      </c>
      <c r="C13" s="92" t="s">
        <v>226</v>
      </c>
      <c r="D13" s="94" t="s">
        <v>227</v>
      </c>
      <c r="E13" s="89" t="s">
        <v>228</v>
      </c>
      <c r="F13" s="94" t="s">
        <v>227</v>
      </c>
      <c r="G13" s="94" t="s">
        <v>229</v>
      </c>
      <c r="H13" s="90" t="s">
        <v>230</v>
      </c>
      <c r="I13" s="103"/>
      <c r="J13" s="96"/>
      <c r="K13" s="97" t="s">
        <v>231</v>
      </c>
    </row>
    <row r="14">
      <c r="A14" s="91">
        <v>2.0</v>
      </c>
      <c r="B14" s="92" t="s">
        <v>232</v>
      </c>
      <c r="C14" s="92" t="s">
        <v>233</v>
      </c>
      <c r="D14" s="94" t="s">
        <v>234</v>
      </c>
      <c r="E14" s="89" t="s">
        <v>235</v>
      </c>
      <c r="F14" s="94" t="s">
        <v>236</v>
      </c>
      <c r="G14" s="94" t="s">
        <v>237</v>
      </c>
      <c r="H14" s="90" t="s">
        <v>230</v>
      </c>
      <c r="I14" s="103"/>
      <c r="J14" s="96"/>
      <c r="K14" s="99"/>
    </row>
    <row r="15">
      <c r="A15" s="91">
        <v>8.0</v>
      </c>
      <c r="B15" s="92" t="s">
        <v>238</v>
      </c>
      <c r="C15" s="92" t="s">
        <v>239</v>
      </c>
      <c r="D15" s="93" t="s">
        <v>182</v>
      </c>
      <c r="E15" s="89" t="s">
        <v>183</v>
      </c>
      <c r="F15" s="94" t="s">
        <v>227</v>
      </c>
      <c r="G15" s="94" t="s">
        <v>229</v>
      </c>
      <c r="H15" s="90" t="s">
        <v>240</v>
      </c>
      <c r="I15" s="104"/>
      <c r="J15" s="96"/>
      <c r="K15" s="99"/>
    </row>
    <row r="16">
      <c r="A16" s="91">
        <v>9.0</v>
      </c>
      <c r="B16" s="92" t="s">
        <v>241</v>
      </c>
      <c r="C16" s="92" t="s">
        <v>242</v>
      </c>
      <c r="D16" s="93" t="s">
        <v>243</v>
      </c>
      <c r="E16" s="89" t="s">
        <v>244</v>
      </c>
      <c r="F16" s="94" t="s">
        <v>236</v>
      </c>
      <c r="G16" s="94" t="s">
        <v>237</v>
      </c>
      <c r="H16" s="90" t="s">
        <v>230</v>
      </c>
      <c r="I16" s="103"/>
      <c r="J16" s="96"/>
      <c r="K16" s="99"/>
    </row>
    <row r="17">
      <c r="A17" s="91">
        <v>18.0</v>
      </c>
      <c r="B17" s="92" t="s">
        <v>245</v>
      </c>
      <c r="C17" s="92" t="s">
        <v>246</v>
      </c>
      <c r="D17" s="93" t="s">
        <v>247</v>
      </c>
      <c r="E17" s="89" t="s">
        <v>248</v>
      </c>
      <c r="F17" s="94" t="s">
        <v>247</v>
      </c>
      <c r="G17" s="94" t="s">
        <v>249</v>
      </c>
      <c r="H17" s="90" t="s">
        <v>250</v>
      </c>
      <c r="I17" s="105"/>
      <c r="J17" s="96"/>
      <c r="K17" s="97" t="s">
        <v>251</v>
      </c>
    </row>
    <row r="18">
      <c r="A18" s="91">
        <v>25.0</v>
      </c>
      <c r="B18" s="92" t="s">
        <v>252</v>
      </c>
      <c r="C18" s="92" t="s">
        <v>253</v>
      </c>
      <c r="D18" s="93" t="s">
        <v>254</v>
      </c>
      <c r="E18" s="89" t="s">
        <v>255</v>
      </c>
      <c r="F18" s="94" t="s">
        <v>256</v>
      </c>
      <c r="G18" s="94" t="s">
        <v>257</v>
      </c>
      <c r="H18" s="90" t="s">
        <v>240</v>
      </c>
      <c r="I18" s="104"/>
      <c r="J18" s="96"/>
      <c r="K18" s="97" t="s">
        <v>258</v>
      </c>
    </row>
    <row r="19">
      <c r="A19" s="91">
        <v>5.0</v>
      </c>
      <c r="B19" s="92" t="s">
        <v>259</v>
      </c>
      <c r="C19" s="92" t="s">
        <v>260</v>
      </c>
      <c r="D19" s="94" t="s">
        <v>261</v>
      </c>
      <c r="E19" s="89" t="s">
        <v>262</v>
      </c>
      <c r="F19" s="94" t="s">
        <v>188</v>
      </c>
      <c r="G19" s="106"/>
      <c r="H19" s="90" t="s">
        <v>263</v>
      </c>
      <c r="I19" s="107"/>
      <c r="J19" s="96"/>
      <c r="K19" s="97" t="s">
        <v>264</v>
      </c>
    </row>
    <row r="20">
      <c r="A20" s="91">
        <v>12.0</v>
      </c>
      <c r="B20" s="89" t="s">
        <v>265</v>
      </c>
      <c r="C20" s="89" t="s">
        <v>266</v>
      </c>
      <c r="D20" s="93" t="s">
        <v>182</v>
      </c>
      <c r="E20" s="89" t="s">
        <v>183</v>
      </c>
      <c r="F20" s="94"/>
      <c r="G20" s="106"/>
      <c r="H20" s="90" t="s">
        <v>263</v>
      </c>
      <c r="I20" s="107"/>
      <c r="J20" s="96"/>
      <c r="K20" s="99"/>
    </row>
    <row r="21">
      <c r="A21" s="91">
        <v>15.0</v>
      </c>
      <c r="B21" s="92" t="s">
        <v>267</v>
      </c>
      <c r="C21" s="92" t="s">
        <v>268</v>
      </c>
      <c r="D21" s="93" t="s">
        <v>182</v>
      </c>
      <c r="E21" s="89" t="s">
        <v>183</v>
      </c>
      <c r="F21" s="94"/>
      <c r="G21" s="106"/>
      <c r="H21" s="90" t="s">
        <v>263</v>
      </c>
      <c r="I21" s="107"/>
      <c r="J21" s="96"/>
      <c r="K21" s="99"/>
    </row>
    <row r="22">
      <c r="A22" s="91">
        <v>17.0</v>
      </c>
      <c r="B22" s="92" t="s">
        <v>269</v>
      </c>
      <c r="C22" s="92" t="s">
        <v>270</v>
      </c>
      <c r="D22" s="93" t="s">
        <v>182</v>
      </c>
      <c r="E22" s="89" t="s">
        <v>183</v>
      </c>
      <c r="F22" s="94"/>
      <c r="G22" s="106"/>
      <c r="H22" s="90" t="s">
        <v>263</v>
      </c>
      <c r="I22" s="107"/>
      <c r="J22" s="96"/>
      <c r="K22" s="97" t="s">
        <v>271</v>
      </c>
    </row>
    <row r="23">
      <c r="A23" s="91">
        <v>22.0</v>
      </c>
      <c r="B23" s="92" t="s">
        <v>272</v>
      </c>
      <c r="C23" s="92" t="s">
        <v>173</v>
      </c>
      <c r="D23" s="93" t="s">
        <v>182</v>
      </c>
      <c r="E23" s="89" t="s">
        <v>183</v>
      </c>
      <c r="F23" s="94"/>
      <c r="G23" s="106"/>
      <c r="H23" s="90" t="s">
        <v>263</v>
      </c>
      <c r="I23" s="107"/>
      <c r="J23" s="96"/>
      <c r="K23" s="99"/>
    </row>
    <row r="24">
      <c r="A24" s="91">
        <v>26.0</v>
      </c>
      <c r="B24" s="92" t="s">
        <v>273</v>
      </c>
      <c r="C24" s="92" t="s">
        <v>274</v>
      </c>
      <c r="D24" s="93" t="s">
        <v>275</v>
      </c>
      <c r="E24" s="89" t="s">
        <v>276</v>
      </c>
      <c r="F24" s="94"/>
      <c r="G24" s="106"/>
      <c r="H24" s="90" t="s">
        <v>263</v>
      </c>
      <c r="I24" s="107"/>
      <c r="J24" s="96"/>
      <c r="K24" s="97" t="s">
        <v>277</v>
      </c>
    </row>
    <row r="25">
      <c r="A25" s="91">
        <v>4.0</v>
      </c>
      <c r="B25" s="92" t="s">
        <v>278</v>
      </c>
      <c r="C25" s="92" t="s">
        <v>5</v>
      </c>
      <c r="D25" s="94" t="s">
        <v>279</v>
      </c>
      <c r="E25" s="89" t="s">
        <v>280</v>
      </c>
      <c r="F25" s="94" t="s">
        <v>169</v>
      </c>
      <c r="G25" s="94" t="s">
        <v>170</v>
      </c>
      <c r="H25" s="90" t="s">
        <v>281</v>
      </c>
      <c r="I25" s="107"/>
      <c r="J25" s="96"/>
      <c r="K25" s="97" t="s">
        <v>282</v>
      </c>
    </row>
    <row r="26">
      <c r="A26" s="91">
        <v>19.0</v>
      </c>
      <c r="B26" s="92" t="s">
        <v>283</v>
      </c>
      <c r="C26" s="92" t="s">
        <v>284</v>
      </c>
      <c r="D26" s="93" t="s">
        <v>285</v>
      </c>
      <c r="E26" s="89" t="s">
        <v>286</v>
      </c>
      <c r="F26" s="94" t="s">
        <v>287</v>
      </c>
      <c r="G26" s="94" t="s">
        <v>288</v>
      </c>
      <c r="H26" s="90" t="s">
        <v>281</v>
      </c>
      <c r="I26" s="107"/>
      <c r="J26" s="96"/>
      <c r="K26" s="98" t="s">
        <v>289</v>
      </c>
    </row>
    <row r="27">
      <c r="A27" s="91">
        <v>13.0</v>
      </c>
      <c r="B27" s="92" t="s">
        <v>290</v>
      </c>
      <c r="C27" s="92" t="s">
        <v>291</v>
      </c>
      <c r="D27" s="93" t="s">
        <v>292</v>
      </c>
      <c r="E27" s="89" t="s">
        <v>293</v>
      </c>
      <c r="F27" s="94" t="s">
        <v>294</v>
      </c>
      <c r="G27" s="94" t="s">
        <v>295</v>
      </c>
      <c r="H27" s="90" t="s">
        <v>296</v>
      </c>
      <c r="I27" s="101"/>
      <c r="J27" s="96"/>
      <c r="K27" s="97" t="s">
        <v>297</v>
      </c>
    </row>
  </sheetData>
  <autoFilter ref="$A$1:$K$27">
    <sortState ref="A1:K27">
      <sortCondition ref="H1:H27"/>
      <sortCondition ref="I1:I27"/>
      <sortCondition ref="A1:A27"/>
    </sortState>
  </autoFilter>
  <hyperlinks>
    <hyperlink r:id="rId1" ref="K2"/>
    <hyperlink r:id="rId2" ref="K5"/>
    <hyperlink r:id="rId3" ref="K6"/>
    <hyperlink r:id="rId4" ref="K10"/>
    <hyperlink r:id="rId5" ref="K11"/>
    <hyperlink r:id="rId6" ref="K12"/>
    <hyperlink r:id="rId7" ref="K13"/>
    <hyperlink r:id="rId8" ref="K17"/>
    <hyperlink r:id="rId9" ref="K18"/>
    <hyperlink r:id="rId10" ref="K19"/>
    <hyperlink r:id="rId11" ref="K22"/>
    <hyperlink r:id="rId12" ref="K24"/>
    <hyperlink r:id="rId13" ref="K25"/>
    <hyperlink r:id="rId14" ref="K27"/>
  </hyperlinks>
  <drawing r:id="rId15"/>
</worksheet>
</file>